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SANG (asanglt)\CHINH SACH THU HUT NGUON NHAN LUC\2023\HO SO TRINH VE CHINH SACH THU HUT VA DAI NGO\XIN Y KIEN BO LAN 2\"/>
    </mc:Choice>
  </mc:AlternateContent>
  <xr:revisionPtr revIDLastSave="0" documentId="13_ncr:1_{7F5F3990-D397-4B88-BFEF-AA4B5B2889F9}" xr6:coauthVersionLast="47" xr6:coauthVersionMax="47" xr10:uidLastSave="{00000000-0000-0000-0000-000000000000}"/>
  <bookViews>
    <workbookView xWindow="-120" yWindow="-120" windowWidth="19440" windowHeight="15000" xr2:uid="{62697CBF-1115-4EE2-AFFA-A4216C8F96EF}"/>
  </bookViews>
  <sheets>
    <sheet name="Sheet1" sheetId="1" r:id="rId1"/>
  </sheets>
  <definedNames>
    <definedName name="_xlnm.Print_Titles" localSheetId="0">Sheet1!$A:$S,Sheet1!$4:$5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5" i="1" l="1"/>
  <c r="D11" i="1"/>
  <c r="F11" i="1"/>
  <c r="G11" i="1"/>
  <c r="I11" i="1"/>
  <c r="J11" i="1"/>
  <c r="L11" i="1"/>
  <c r="M11" i="1"/>
  <c r="O11" i="1"/>
  <c r="P11" i="1"/>
  <c r="C11" i="1"/>
  <c r="S7" i="1"/>
  <c r="R7" i="1"/>
  <c r="Q7" i="1"/>
  <c r="N7" i="1"/>
  <c r="K7" i="1"/>
  <c r="H7" i="1"/>
  <c r="E7" i="1"/>
  <c r="T38" i="1"/>
  <c r="F23" i="1"/>
  <c r="C15" i="1"/>
  <c r="C14" i="1"/>
  <c r="O23" i="1"/>
  <c r="I23" i="1"/>
  <c r="L23" i="1"/>
  <c r="D27" i="1"/>
  <c r="F27" i="1"/>
  <c r="G27" i="1"/>
  <c r="I27" i="1"/>
  <c r="J27" i="1"/>
  <c r="L27" i="1"/>
  <c r="M27" i="1"/>
  <c r="O27" i="1"/>
  <c r="P27" i="1"/>
  <c r="Q26" i="1"/>
  <c r="N26" i="1"/>
  <c r="K26" i="1"/>
  <c r="H26" i="1"/>
  <c r="U30" i="1"/>
  <c r="Q25" i="1"/>
  <c r="N25" i="1"/>
  <c r="K25" i="1"/>
  <c r="H25" i="1"/>
  <c r="Y29" i="1"/>
  <c r="K22" i="1"/>
  <c r="P21" i="1"/>
  <c r="Q21" i="1" s="1"/>
  <c r="M21" i="1"/>
  <c r="J21" i="1"/>
  <c r="K21" i="1" s="1"/>
  <c r="G21" i="1"/>
  <c r="H21" i="1" s="1"/>
  <c r="D21" i="1"/>
  <c r="E21" i="1" s="1"/>
  <c r="P20" i="1"/>
  <c r="Q20" i="1" s="1"/>
  <c r="M20" i="1"/>
  <c r="N20" i="1" s="1"/>
  <c r="J20" i="1"/>
  <c r="K20" i="1" s="1"/>
  <c r="G20" i="1"/>
  <c r="H20" i="1" s="1"/>
  <c r="D20" i="1"/>
  <c r="E20" i="1" s="1"/>
  <c r="P19" i="1"/>
  <c r="Q19" i="1" s="1"/>
  <c r="M19" i="1"/>
  <c r="N19" i="1" s="1"/>
  <c r="J19" i="1"/>
  <c r="K19" i="1" s="1"/>
  <c r="G19" i="1"/>
  <c r="D19" i="1"/>
  <c r="E19" i="1" s="1"/>
  <c r="P18" i="1"/>
  <c r="Q18" i="1" s="1"/>
  <c r="M18" i="1"/>
  <c r="N18" i="1" s="1"/>
  <c r="J18" i="1"/>
  <c r="K18" i="1" s="1"/>
  <c r="G18" i="1"/>
  <c r="D18" i="1"/>
  <c r="E18" i="1" s="1"/>
  <c r="P17" i="1"/>
  <c r="Q17" i="1" s="1"/>
  <c r="M17" i="1"/>
  <c r="N17" i="1" s="1"/>
  <c r="J17" i="1"/>
  <c r="K17" i="1" s="1"/>
  <c r="G17" i="1"/>
  <c r="H17" i="1" s="1"/>
  <c r="D17" i="1"/>
  <c r="E17" i="1" s="1"/>
  <c r="P15" i="1"/>
  <c r="M15" i="1"/>
  <c r="N15" i="1" s="1"/>
  <c r="J15" i="1"/>
  <c r="K15" i="1" s="1"/>
  <c r="G15" i="1"/>
  <c r="D15" i="1"/>
  <c r="P14" i="1"/>
  <c r="M14" i="1"/>
  <c r="N14" i="1" s="1"/>
  <c r="J14" i="1"/>
  <c r="K14" i="1" s="1"/>
  <c r="G14" i="1"/>
  <c r="D14" i="1"/>
  <c r="P13" i="1"/>
  <c r="Q13" i="1" s="1"/>
  <c r="M13" i="1"/>
  <c r="N13" i="1" s="1"/>
  <c r="J13" i="1"/>
  <c r="K13" i="1" s="1"/>
  <c r="G13" i="1"/>
  <c r="H13" i="1" s="1"/>
  <c r="D13" i="1"/>
  <c r="E13" i="1" s="1"/>
  <c r="S12" i="1"/>
  <c r="S24" i="1"/>
  <c r="R6" i="1"/>
  <c r="R8" i="1"/>
  <c r="R9" i="1"/>
  <c r="R10" i="1"/>
  <c r="R12" i="1"/>
  <c r="R13" i="1"/>
  <c r="R16" i="1"/>
  <c r="R17" i="1"/>
  <c r="R18" i="1"/>
  <c r="R19" i="1"/>
  <c r="R20" i="1"/>
  <c r="R21" i="1"/>
  <c r="R22" i="1"/>
  <c r="R24" i="1"/>
  <c r="R25" i="1"/>
  <c r="R26" i="1"/>
  <c r="Q22" i="1"/>
  <c r="P16" i="1"/>
  <c r="Q16" i="1" s="1"/>
  <c r="Q15" i="1"/>
  <c r="Q14" i="1"/>
  <c r="Q10" i="1"/>
  <c r="Q9" i="1"/>
  <c r="Q8" i="1"/>
  <c r="Q6" i="1"/>
  <c r="Q11" i="1" s="1"/>
  <c r="N22" i="1"/>
  <c r="N21" i="1"/>
  <c r="M16" i="1"/>
  <c r="N16" i="1" s="1"/>
  <c r="N10" i="1"/>
  <c r="N9" i="1"/>
  <c r="N8" i="1"/>
  <c r="N11" i="1" s="1"/>
  <c r="N6" i="1"/>
  <c r="J16" i="1"/>
  <c r="K16" i="1" s="1"/>
  <c r="K10" i="1"/>
  <c r="K9" i="1"/>
  <c r="K8" i="1"/>
  <c r="K6" i="1"/>
  <c r="K11" i="1" s="1"/>
  <c r="C27" i="1"/>
  <c r="E26" i="1"/>
  <c r="H22" i="1"/>
  <c r="H19" i="1"/>
  <c r="H18" i="1"/>
  <c r="G16" i="1"/>
  <c r="H16" i="1" s="1"/>
  <c r="H10" i="1"/>
  <c r="H9" i="1"/>
  <c r="H8" i="1"/>
  <c r="H11" i="1" s="1"/>
  <c r="H6" i="1"/>
  <c r="E22" i="1"/>
  <c r="D16" i="1"/>
  <c r="E16" i="1" s="1"/>
  <c r="E6" i="1"/>
  <c r="E11" i="1" s="1"/>
  <c r="E8" i="1"/>
  <c r="E9" i="1"/>
  <c r="E10" i="1"/>
  <c r="R11" i="1" l="1"/>
  <c r="H14" i="1"/>
  <c r="R15" i="1"/>
  <c r="G23" i="1"/>
  <c r="E14" i="1"/>
  <c r="E23" i="1" s="1"/>
  <c r="E15" i="1"/>
  <c r="C23" i="1"/>
  <c r="C28" i="1" s="1"/>
  <c r="R14" i="1"/>
  <c r="R23" i="1" s="1"/>
  <c r="J23" i="1"/>
  <c r="O28" i="1"/>
  <c r="I28" i="1"/>
  <c r="H27" i="1"/>
  <c r="L28" i="1"/>
  <c r="F28" i="1"/>
  <c r="N23" i="1"/>
  <c r="H15" i="1"/>
  <c r="S15" i="1" s="1"/>
  <c r="R27" i="1"/>
  <c r="M23" i="1"/>
  <c r="Q27" i="1"/>
  <c r="P23" i="1"/>
  <c r="D23" i="1"/>
  <c r="Q23" i="1"/>
  <c r="K23" i="1"/>
  <c r="N27" i="1"/>
  <c r="K27" i="1"/>
  <c r="S18" i="1"/>
  <c r="S19" i="1"/>
  <c r="S22" i="1"/>
  <c r="S16" i="1"/>
  <c r="S20" i="1"/>
  <c r="S13" i="1"/>
  <c r="S17" i="1"/>
  <c r="S21" i="1"/>
  <c r="S9" i="1"/>
  <c r="S8" i="1"/>
  <c r="S6" i="1"/>
  <c r="S10" i="1"/>
  <c r="E25" i="1"/>
  <c r="E27" i="1" s="1"/>
  <c r="S11" i="1" l="1"/>
  <c r="S14" i="1"/>
  <c r="S27" i="1"/>
  <c r="H23" i="1"/>
  <c r="H28" i="1" s="1"/>
  <c r="Q28" i="1"/>
  <c r="R28" i="1"/>
  <c r="K28" i="1"/>
  <c r="N28" i="1"/>
  <c r="E28" i="1"/>
  <c r="S23" i="1"/>
  <c r="S25" i="1"/>
  <c r="S26" i="1"/>
  <c r="S28" i="1" l="1"/>
</calcChain>
</file>

<file path=xl/sharedStrings.xml><?xml version="1.0" encoding="utf-8"?>
<sst xmlns="http://schemas.openxmlformats.org/spreadsheetml/2006/main" count="52" uniqueCount="35">
  <si>
    <t>Stt</t>
  </si>
  <si>
    <t>Năm 2024</t>
  </si>
  <si>
    <t>Năm 2025</t>
  </si>
  <si>
    <t>Năm 2026</t>
  </si>
  <si>
    <t>Năm 2027</t>
  </si>
  <si>
    <t>Năm 2028</t>
  </si>
  <si>
    <t>Nội dung đăng ký</t>
  </si>
  <si>
    <t>Tiến sĩ, Chuyên khoa cấp II</t>
  </si>
  <si>
    <t>Bác sĩ y khoa tốt nghiệp loại khá</t>
  </si>
  <si>
    <t>Bác sĩ y khoa tốt nghiệp loại giỏi</t>
  </si>
  <si>
    <t xml:space="preserve">Số lượng </t>
  </si>
  <si>
    <t xml:space="preserve">Thành tiền </t>
  </si>
  <si>
    <t xml:space="preserve">Định mức </t>
  </si>
  <si>
    <t>Chuyên khoa cấp I, Bác sĩ nội trú</t>
  </si>
  <si>
    <t>CHÍNH SÁCH THU HÚT</t>
  </si>
  <si>
    <t>CHÍNH SÁCH ĐÃI NGỘ (tỉnh theo lượt cả năm)</t>
  </si>
  <si>
    <t>CHÍNH SÁCH ĐÀO TẠO</t>
  </si>
  <si>
    <t>Đào tạo tiến sĩ hoặc chuyên khoa II trở lên</t>
  </si>
  <si>
    <t>Đào tạo thạc sĩ hoặc hoặc chuyên khoa I trở lên</t>
  </si>
  <si>
    <t>TỔNG</t>
  </si>
  <si>
    <t>TỔNG 3 CHÍNH SẤCH</t>
  </si>
  <si>
    <t>Bác sĩ, dược sĩ có trình độ sau đại học nhóm 1 (CKI )</t>
  </si>
  <si>
    <t>Bác sĩ, dược sĩ có trình độ sau đại học nhóm 2(CKI )</t>
  </si>
  <si>
    <t xml:space="preserve">Bác sĩ, dược sĩ có trình độ sau đại học nhóm 3(CKI </t>
  </si>
  <si>
    <t>PHU LỤC</t>
  </si>
  <si>
    <t>Tổng  hợp chính sách thu hút, đãi ngộ và đào tạo, phát triển nguồn nhân lực 
y tế trên địa bàn tỉnh Đắk Nông giai đoạn 2024-2028</t>
  </si>
  <si>
    <t>Bác sĩ̃ có trình độ đại học nhóm 1</t>
  </si>
  <si>
    <t>Bác sĩ̃ có trình độ đại học nhóm 2</t>
  </si>
  <si>
    <t>Bác sĩ̃ có trình độ đại học nhóm 3</t>
  </si>
  <si>
    <t>Bác sĩ, có trình độ sau đại học nhóm 1 (CK2 trở lên)</t>
  </si>
  <si>
    <t>Bác sĩ,  có trình độ sau đại học nhóm 2(CK2 trở lên)</t>
  </si>
  <si>
    <t>Bác sĩ, có trình độ sau đại học nhóm 3(CK2 trở lên)</t>
  </si>
  <si>
    <t>Chuyên ngành y khác có trình độ sau đại học điều dưỡng, hộ sinh, kỹ thuật viên (CKI 1 trở lên)</t>
  </si>
  <si>
    <t>Bác sĩ y khoa tốt nghiệp loại trung bình, trung bìn khá</t>
  </si>
  <si>
    <t>Tổng hợp 03 chính sách giai đoạn 2024-2028 là 59.942.000.000/5 năm, trong đó chính sách thu hút là 18.025.000.000 đồng, chính sách đãi ngộ là 26.167.000.000 đồng, chính sách đào tạo là 15.750.000.000 đồng
Học phí tham khảo các trường Đại học Y dược thành phố Hồ Chí Minh Huế, Tây Nguyên năm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</si>
</sst>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Times New Roman"/>
      <family val="1"/>
    </font>
    <font>
      <sz val="10"/>
      <color theme="1"/>
      <name val="Times New Roman"/>
      <family val="1"/>
    </font>
    <font>
      <sz val="10"/>
      <color rgb="FF000000"/>
      <name val="Times New Roman"/>
      <family val="1"/>
    </font>
    <font>
      <b/>
      <sz val="10"/>
      <color theme="1"/>
      <name val="Times New Roman"/>
      <family val="1"/>
    </font>
    <font>
      <b/>
      <sz val="10"/>
      <color rgb="FF000000"/>
      <name val="Times New Roman"/>
      <family val="1"/>
    </font>
    <font>
      <sz val="11"/>
      <color rgb="FFFF0000"/>
      <name val="Calibri"/>
      <family val="2"/>
      <scheme val="minor"/>
    </font>
    <font>
      <sz val="10"/>
      <color rgb="FFFF0000"/>
      <name val="Times New Roman"/>
      <family val="1"/>
    </font>
    <font>
      <sz val="10"/>
      <color theme="9" tint="0.59999389629810485"/>
      <name val="Times New Roman"/>
      <family val="1"/>
    </font>
    <font>
      <sz val="11"/>
      <color theme="9" tint="0.59999389629810485"/>
      <name val="Calibri"/>
      <family val="2"/>
      <scheme val="minor"/>
    </font>
    <font>
      <sz val="10"/>
      <color theme="8" tint="-0.249977111117893"/>
      <name val="Times New Roman"/>
      <family val="1"/>
    </font>
    <font>
      <sz val="11"/>
      <color theme="8" tint="-0.249977111117893"/>
      <name val="Calibri"/>
      <family val="2"/>
      <scheme val="minor"/>
    </font>
    <font>
      <b/>
      <sz val="14"/>
      <color theme="1"/>
      <name val="Times New Roman"/>
      <family val="1"/>
    </font>
    <font>
      <sz val="9"/>
      <color theme="1"/>
      <name val="Times New Roman"/>
      <family val="1"/>
    </font>
    <font>
      <b/>
      <sz val="9"/>
      <color theme="1"/>
      <name val="Times New Roman"/>
      <family val="1"/>
    </font>
    <font>
      <sz val="9"/>
      <color rgb="FFFF0000"/>
      <name val="Times New Roman"/>
      <family val="1"/>
    </font>
    <font>
      <sz val="9"/>
      <color theme="9" tint="0.59999389629810485"/>
      <name val="Times New Roman"/>
      <family val="1"/>
    </font>
    <font>
      <sz val="9"/>
      <color theme="8" tint="-0.249977111117893"/>
      <name val="Times New Roman"/>
      <family val="1"/>
    </font>
    <font>
      <b/>
      <sz val="8"/>
      <color theme="1"/>
      <name val="Times New Roman"/>
      <family val="1"/>
    </font>
    <font>
      <b/>
      <sz val="8"/>
      <color theme="1"/>
      <name val="Calibri"/>
      <family val="2"/>
      <scheme val="minor"/>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xf numFmtId="0" fontId="11" fillId="0" borderId="1" xfId="0" applyFont="1" applyBorder="1" applyAlignment="1">
      <alignment horizontal="center" vertical="center" wrapText="1"/>
    </xf>
    <xf numFmtId="0" fontId="12" fillId="0" borderId="0" xfId="0" applyFont="1"/>
    <xf numFmtId="0" fontId="13" fillId="0" borderId="1" xfId="0" applyFont="1" applyBorder="1" applyAlignment="1">
      <alignment horizontal="center" vertical="center" wrapText="1"/>
    </xf>
    <xf numFmtId="0" fontId="14" fillId="0" borderId="0" xfId="0" applyFont="1"/>
    <xf numFmtId="0" fontId="0" fillId="0" borderId="0" xfId="0" applyAlignment="1">
      <alignment horizontal="center"/>
    </xf>
    <xf numFmtId="0" fontId="15" fillId="0" borderId="0" xfId="0" applyFont="1" applyAlignment="1">
      <alignment horizontal="center" vertical="center"/>
    </xf>
    <xf numFmtId="0" fontId="16" fillId="0" borderId="1" xfId="0" applyFont="1" applyBorder="1" applyAlignment="1">
      <alignment horizontal="center" vertical="center" wrapText="1"/>
    </xf>
    <xf numFmtId="164" fontId="16"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164" fontId="17"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164" fontId="18" fillId="0" borderId="1" xfId="1"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64" fontId="19" fillId="0" borderId="1" xfId="1" applyNumberFormat="1" applyFont="1" applyBorder="1" applyAlignment="1">
      <alignment horizontal="center" vertical="center" wrapText="1"/>
    </xf>
    <xf numFmtId="0" fontId="20" fillId="0" borderId="1" xfId="0" applyFont="1" applyBorder="1" applyAlignment="1">
      <alignment horizontal="center" vertical="center" wrapText="1"/>
    </xf>
    <xf numFmtId="164" fontId="20" fillId="0" borderId="1" xfId="1"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164" fontId="21" fillId="0" borderId="1" xfId="1" applyNumberFormat="1" applyFont="1" applyBorder="1" applyAlignment="1">
      <alignment horizontal="center" vertical="center" wrapText="1"/>
    </xf>
    <xf numFmtId="0" fontId="22" fillId="0" borderId="0" xfId="0" applyFont="1"/>
    <xf numFmtId="0" fontId="4" fillId="0" borderId="0" xfId="0" applyFont="1"/>
    <xf numFmtId="164" fontId="22" fillId="0" borderId="0" xfId="0" applyNumberFormat="1" applyFont="1"/>
    <xf numFmtId="164" fontId="0" fillId="0" borderId="0" xfId="0" applyNumberFormat="1"/>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xf>
    <xf numFmtId="0" fontId="4" fillId="0" borderId="0" xfId="0" applyFont="1" applyAlignment="1">
      <alignment horizontal="left" vertical="center" wrapText="1"/>
    </xf>
    <xf numFmtId="0" fontId="7"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73D8D-56F7-4D6A-9B11-D1247A96DA53}">
  <dimension ref="A1:Y38"/>
  <sheetViews>
    <sheetView tabSelected="1" zoomScale="77" zoomScaleNormal="77" workbookViewId="0">
      <pane ySplit="2505" activePane="bottomLeft"/>
      <selection pane="bottomLeft" activeCell="N21" sqref="N21"/>
    </sheetView>
  </sheetViews>
  <sheetFormatPr defaultRowHeight="15" x14ac:dyDescent="0.25"/>
  <cols>
    <col min="1" max="1" width="3.42578125" customWidth="1"/>
    <col min="2" max="2" width="12" customWidth="1"/>
    <col min="3" max="3" width="6.7109375" customWidth="1"/>
    <col min="4" max="4" width="6.85546875" customWidth="1"/>
    <col min="5" max="5" width="8.42578125" customWidth="1"/>
    <col min="6" max="6" width="6.28515625" customWidth="1"/>
    <col min="7" max="7" width="7" customWidth="1"/>
    <col min="8" max="8" width="9.140625" customWidth="1"/>
    <col min="9" max="9" width="6.42578125" customWidth="1"/>
    <col min="10" max="10" width="7.28515625" customWidth="1"/>
    <col min="11" max="11" width="9.28515625" customWidth="1"/>
    <col min="12" max="12" width="6" customWidth="1"/>
    <col min="13" max="13" width="8.42578125" customWidth="1"/>
    <col min="14" max="14" width="8.7109375" customWidth="1"/>
    <col min="15" max="15" width="6.28515625" customWidth="1"/>
    <col min="16" max="16" width="7.28515625" customWidth="1"/>
    <col min="17" max="17" width="8.85546875" customWidth="1"/>
    <col min="18" max="18" width="7.5703125" customWidth="1"/>
    <col min="19" max="19" width="8.5703125" customWidth="1"/>
    <col min="20" max="20" width="18.140625" bestFit="1" customWidth="1"/>
    <col min="21" max="21" width="15.28515625" bestFit="1" customWidth="1"/>
  </cols>
  <sheetData>
    <row r="1" spans="1:20" ht="22.5" customHeight="1" x14ac:dyDescent="0.25">
      <c r="A1" s="34" t="s">
        <v>24</v>
      </c>
      <c r="B1" s="34"/>
      <c r="C1" s="34"/>
      <c r="D1" s="34"/>
      <c r="E1" s="34"/>
      <c r="F1" s="34"/>
      <c r="G1" s="34"/>
      <c r="H1" s="34"/>
      <c r="I1" s="34"/>
      <c r="J1" s="34"/>
      <c r="K1" s="34"/>
      <c r="L1" s="34"/>
      <c r="M1" s="34"/>
      <c r="N1" s="34"/>
      <c r="O1" s="34"/>
      <c r="P1" s="34"/>
      <c r="Q1" s="34"/>
      <c r="R1" s="34"/>
      <c r="S1" s="34"/>
    </row>
    <row r="2" spans="1:20" ht="40.5" customHeight="1" x14ac:dyDescent="0.25">
      <c r="A2" s="32" t="s">
        <v>25</v>
      </c>
      <c r="B2" s="33"/>
      <c r="C2" s="33"/>
      <c r="D2" s="33"/>
      <c r="E2" s="33"/>
      <c r="F2" s="33"/>
      <c r="G2" s="33"/>
      <c r="H2" s="33"/>
      <c r="I2" s="33"/>
      <c r="J2" s="33"/>
      <c r="K2" s="33"/>
      <c r="L2" s="33"/>
      <c r="M2" s="33"/>
      <c r="N2" s="33"/>
      <c r="O2" s="33"/>
      <c r="P2" s="33"/>
      <c r="Q2" s="33"/>
      <c r="R2" s="33"/>
      <c r="S2" s="33"/>
    </row>
    <row r="3" spans="1:20" ht="18.75" x14ac:dyDescent="0.25">
      <c r="D3" s="13"/>
      <c r="R3" s="12"/>
    </row>
    <row r="4" spans="1:20" s="1" customFormat="1" ht="40.5" customHeight="1" x14ac:dyDescent="0.25">
      <c r="A4" s="2" t="s">
        <v>0</v>
      </c>
      <c r="B4" s="2" t="s">
        <v>6</v>
      </c>
      <c r="C4" s="36" t="s">
        <v>1</v>
      </c>
      <c r="D4" s="36"/>
      <c r="E4" s="36"/>
      <c r="F4" s="36" t="s">
        <v>2</v>
      </c>
      <c r="G4" s="36"/>
      <c r="H4" s="36"/>
      <c r="I4" s="36" t="s">
        <v>3</v>
      </c>
      <c r="J4" s="36"/>
      <c r="K4" s="36"/>
      <c r="L4" s="36" t="s">
        <v>4</v>
      </c>
      <c r="M4" s="36"/>
      <c r="N4" s="36"/>
      <c r="O4" s="36" t="s">
        <v>5</v>
      </c>
      <c r="P4" s="36"/>
      <c r="Q4" s="36"/>
      <c r="R4" s="36" t="s">
        <v>19</v>
      </c>
      <c r="S4" s="36"/>
    </row>
    <row r="5" spans="1:20" s="1" customFormat="1" ht="38.25" x14ac:dyDescent="0.25">
      <c r="A5" s="2"/>
      <c r="B5" s="2" t="s">
        <v>14</v>
      </c>
      <c r="C5" s="2" t="s">
        <v>10</v>
      </c>
      <c r="D5" s="2" t="s">
        <v>12</v>
      </c>
      <c r="E5" s="2" t="s">
        <v>11</v>
      </c>
      <c r="F5" s="2" t="s">
        <v>10</v>
      </c>
      <c r="G5" s="2" t="s">
        <v>12</v>
      </c>
      <c r="H5" s="2" t="s">
        <v>11</v>
      </c>
      <c r="I5" s="2" t="s">
        <v>10</v>
      </c>
      <c r="J5" s="2" t="s">
        <v>12</v>
      </c>
      <c r="K5" s="2" t="s">
        <v>11</v>
      </c>
      <c r="L5" s="2" t="s">
        <v>10</v>
      </c>
      <c r="M5" s="2" t="s">
        <v>12</v>
      </c>
      <c r="N5" s="2" t="s">
        <v>11</v>
      </c>
      <c r="O5" s="2" t="s">
        <v>10</v>
      </c>
      <c r="P5" s="2" t="s">
        <v>12</v>
      </c>
      <c r="Q5" s="2" t="s">
        <v>11</v>
      </c>
      <c r="R5" s="2" t="s">
        <v>10</v>
      </c>
      <c r="S5" s="2" t="s">
        <v>11</v>
      </c>
    </row>
    <row r="6" spans="1:20" ht="39" customHeight="1" x14ac:dyDescent="0.25">
      <c r="A6" s="3">
        <v>1</v>
      </c>
      <c r="B6" s="3" t="s">
        <v>8</v>
      </c>
      <c r="C6" s="14">
        <v>9</v>
      </c>
      <c r="D6" s="14">
        <v>250</v>
      </c>
      <c r="E6" s="14">
        <f t="shared" ref="E6:E10" si="0">D6*C6</f>
        <v>2250</v>
      </c>
      <c r="F6" s="14">
        <v>9</v>
      </c>
      <c r="G6" s="14">
        <v>250</v>
      </c>
      <c r="H6" s="14">
        <f t="shared" ref="H6:H10" si="1">G6*F6</f>
        <v>2250</v>
      </c>
      <c r="I6" s="14">
        <v>9</v>
      </c>
      <c r="J6" s="14">
        <v>250</v>
      </c>
      <c r="K6" s="14">
        <f t="shared" ref="K6:K10" si="2">J6*I6</f>
        <v>2250</v>
      </c>
      <c r="L6" s="14">
        <v>9</v>
      </c>
      <c r="M6" s="14">
        <v>250</v>
      </c>
      <c r="N6" s="14">
        <f t="shared" ref="N6:N10" si="3">M6*L6</f>
        <v>2250</v>
      </c>
      <c r="O6" s="14">
        <v>8</v>
      </c>
      <c r="P6" s="14">
        <v>250</v>
      </c>
      <c r="Q6" s="14">
        <f t="shared" ref="Q6:Q10" si="4">P6*O6</f>
        <v>2000</v>
      </c>
      <c r="R6" s="14">
        <f t="shared" ref="R6:R27" si="5">C6+F6+I6+L6+O6</f>
        <v>44</v>
      </c>
      <c r="S6" s="15">
        <f t="shared" ref="S6:S27" si="6">E6+H6+K6+N6+Q6</f>
        <v>11000</v>
      </c>
    </row>
    <row r="7" spans="1:20" ht="66.75" customHeight="1" x14ac:dyDescent="0.25">
      <c r="A7" s="3">
        <v>2</v>
      </c>
      <c r="B7" s="3" t="s">
        <v>33</v>
      </c>
      <c r="C7" s="14">
        <v>2</v>
      </c>
      <c r="D7" s="14">
        <v>150</v>
      </c>
      <c r="E7" s="14">
        <f t="shared" si="0"/>
        <v>300</v>
      </c>
      <c r="F7" s="14">
        <v>2</v>
      </c>
      <c r="G7" s="14">
        <v>150</v>
      </c>
      <c r="H7" s="14">
        <f t="shared" si="1"/>
        <v>300</v>
      </c>
      <c r="I7" s="14">
        <v>2</v>
      </c>
      <c r="J7" s="14">
        <v>150</v>
      </c>
      <c r="K7" s="14">
        <f t="shared" si="2"/>
        <v>300</v>
      </c>
      <c r="L7" s="14">
        <v>2</v>
      </c>
      <c r="M7" s="14">
        <v>150</v>
      </c>
      <c r="N7" s="14">
        <f t="shared" si="3"/>
        <v>300</v>
      </c>
      <c r="O7" s="14">
        <v>2</v>
      </c>
      <c r="P7" s="14">
        <v>150</v>
      </c>
      <c r="Q7" s="14">
        <f t="shared" si="4"/>
        <v>300</v>
      </c>
      <c r="R7" s="14">
        <f t="shared" si="5"/>
        <v>10</v>
      </c>
      <c r="S7" s="15">
        <f t="shared" si="6"/>
        <v>1500</v>
      </c>
    </row>
    <row r="8" spans="1:20" ht="50.25" customHeight="1" x14ac:dyDescent="0.25">
      <c r="A8" s="3">
        <v>3</v>
      </c>
      <c r="B8" s="3" t="s">
        <v>9</v>
      </c>
      <c r="C8" s="14">
        <v>3</v>
      </c>
      <c r="D8" s="14">
        <v>300</v>
      </c>
      <c r="E8" s="14">
        <f t="shared" si="0"/>
        <v>900</v>
      </c>
      <c r="F8" s="14">
        <v>2</v>
      </c>
      <c r="G8" s="14">
        <v>300</v>
      </c>
      <c r="H8" s="14">
        <f t="shared" si="1"/>
        <v>600</v>
      </c>
      <c r="I8" s="14">
        <v>3</v>
      </c>
      <c r="J8" s="14">
        <v>300</v>
      </c>
      <c r="K8" s="14">
        <f t="shared" si="2"/>
        <v>900</v>
      </c>
      <c r="L8" s="14">
        <v>2</v>
      </c>
      <c r="M8" s="14">
        <v>300</v>
      </c>
      <c r="N8" s="14">
        <f t="shared" si="3"/>
        <v>600</v>
      </c>
      <c r="O8" s="14">
        <v>3</v>
      </c>
      <c r="P8" s="14">
        <v>300</v>
      </c>
      <c r="Q8" s="14">
        <f t="shared" si="4"/>
        <v>900</v>
      </c>
      <c r="R8" s="14">
        <f t="shared" si="5"/>
        <v>13</v>
      </c>
      <c r="S8" s="15">
        <f t="shared" si="6"/>
        <v>3900</v>
      </c>
    </row>
    <row r="9" spans="1:20" ht="31.5" customHeight="1" x14ac:dyDescent="0.25">
      <c r="A9" s="3">
        <v>4</v>
      </c>
      <c r="B9" s="3" t="s">
        <v>7</v>
      </c>
      <c r="C9" s="14"/>
      <c r="D9" s="14">
        <v>345</v>
      </c>
      <c r="E9" s="14">
        <f t="shared" si="0"/>
        <v>0</v>
      </c>
      <c r="F9" s="14"/>
      <c r="G9" s="14">
        <v>345</v>
      </c>
      <c r="H9" s="14">
        <f t="shared" si="1"/>
        <v>0</v>
      </c>
      <c r="I9" s="14">
        <v>1</v>
      </c>
      <c r="J9" s="14">
        <v>345</v>
      </c>
      <c r="K9" s="14">
        <f t="shared" si="2"/>
        <v>345</v>
      </c>
      <c r="L9" s="14"/>
      <c r="M9" s="14">
        <v>345</v>
      </c>
      <c r="N9" s="14">
        <f t="shared" si="3"/>
        <v>0</v>
      </c>
      <c r="O9" s="14"/>
      <c r="P9" s="14">
        <v>345</v>
      </c>
      <c r="Q9" s="14">
        <f t="shared" si="4"/>
        <v>0</v>
      </c>
      <c r="R9" s="14">
        <f t="shared" si="5"/>
        <v>1</v>
      </c>
      <c r="S9" s="15">
        <f t="shared" si="6"/>
        <v>345</v>
      </c>
    </row>
    <row r="10" spans="1:20" ht="34.5" customHeight="1" x14ac:dyDescent="0.25">
      <c r="A10" s="3">
        <v>5</v>
      </c>
      <c r="B10" s="3" t="s">
        <v>13</v>
      </c>
      <c r="C10" s="14"/>
      <c r="D10" s="14">
        <v>320</v>
      </c>
      <c r="E10" s="14">
        <f t="shared" si="0"/>
        <v>0</v>
      </c>
      <c r="F10" s="14">
        <v>1</v>
      </c>
      <c r="G10" s="14">
        <v>320</v>
      </c>
      <c r="H10" s="14">
        <f t="shared" si="1"/>
        <v>320</v>
      </c>
      <c r="I10" s="14">
        <v>1</v>
      </c>
      <c r="J10" s="14">
        <v>320</v>
      </c>
      <c r="K10" s="14">
        <f t="shared" si="2"/>
        <v>320</v>
      </c>
      <c r="L10" s="14">
        <v>1</v>
      </c>
      <c r="M10" s="14">
        <v>320</v>
      </c>
      <c r="N10" s="14">
        <f t="shared" si="3"/>
        <v>320</v>
      </c>
      <c r="O10" s="14">
        <v>1</v>
      </c>
      <c r="P10" s="14">
        <v>320</v>
      </c>
      <c r="Q10" s="14">
        <f t="shared" si="4"/>
        <v>320</v>
      </c>
      <c r="R10" s="14">
        <f t="shared" si="5"/>
        <v>4</v>
      </c>
      <c r="S10" s="15">
        <f t="shared" si="6"/>
        <v>1280</v>
      </c>
    </row>
    <row r="11" spans="1:20" s="28" customFormat="1" ht="11.25" x14ac:dyDescent="0.2">
      <c r="A11" s="26"/>
      <c r="B11" s="26" t="s">
        <v>19</v>
      </c>
      <c r="C11" s="27">
        <f>SUM(C6:C10)</f>
        <v>14</v>
      </c>
      <c r="D11" s="27">
        <f t="shared" ref="D11:S11" si="7">SUM(D6:D10)</f>
        <v>1365</v>
      </c>
      <c r="E11" s="27">
        <f t="shared" si="7"/>
        <v>3450</v>
      </c>
      <c r="F11" s="27">
        <f t="shared" si="7"/>
        <v>14</v>
      </c>
      <c r="G11" s="27">
        <f t="shared" si="7"/>
        <v>1365</v>
      </c>
      <c r="H11" s="27">
        <f t="shared" si="7"/>
        <v>3470</v>
      </c>
      <c r="I11" s="27">
        <f t="shared" si="7"/>
        <v>16</v>
      </c>
      <c r="J11" s="27">
        <f t="shared" si="7"/>
        <v>1365</v>
      </c>
      <c r="K11" s="27">
        <f t="shared" si="7"/>
        <v>4115</v>
      </c>
      <c r="L11" s="27">
        <f t="shared" si="7"/>
        <v>14</v>
      </c>
      <c r="M11" s="27">
        <f t="shared" si="7"/>
        <v>1365</v>
      </c>
      <c r="N11" s="27">
        <f t="shared" si="7"/>
        <v>3470</v>
      </c>
      <c r="O11" s="27">
        <f t="shared" si="7"/>
        <v>14</v>
      </c>
      <c r="P11" s="27">
        <f t="shared" si="7"/>
        <v>1365</v>
      </c>
      <c r="Q11" s="27">
        <f t="shared" si="7"/>
        <v>3520</v>
      </c>
      <c r="R11" s="27">
        <f t="shared" si="7"/>
        <v>72</v>
      </c>
      <c r="S11" s="27">
        <f t="shared" si="7"/>
        <v>18025</v>
      </c>
      <c r="T11" s="30"/>
    </row>
    <row r="12" spans="1:20" s="1" customFormat="1" ht="64.5" customHeight="1" x14ac:dyDescent="0.25">
      <c r="A12" s="2"/>
      <c r="B12" s="2" t="s">
        <v>15</v>
      </c>
      <c r="C12" s="16"/>
      <c r="D12" s="16"/>
      <c r="E12" s="16"/>
      <c r="F12" s="16"/>
      <c r="G12" s="16"/>
      <c r="H12" s="16"/>
      <c r="I12" s="16"/>
      <c r="J12" s="16"/>
      <c r="K12" s="16"/>
      <c r="L12" s="16"/>
      <c r="M12" s="16"/>
      <c r="N12" s="16"/>
      <c r="O12" s="16"/>
      <c r="P12" s="16"/>
      <c r="Q12" s="16"/>
      <c r="R12" s="14">
        <f t="shared" si="5"/>
        <v>0</v>
      </c>
      <c r="S12" s="15">
        <f t="shared" si="6"/>
        <v>0</v>
      </c>
    </row>
    <row r="13" spans="1:20" s="7" customFormat="1" ht="45.75" customHeight="1" x14ac:dyDescent="0.25">
      <c r="A13" s="6">
        <v>1</v>
      </c>
      <c r="B13" s="6" t="s">
        <v>26</v>
      </c>
      <c r="C13" s="18">
        <v>88</v>
      </c>
      <c r="D13" s="19">
        <f>12*900000/1000000</f>
        <v>10.8</v>
      </c>
      <c r="E13" s="20">
        <f>C13*D13</f>
        <v>950.40000000000009</v>
      </c>
      <c r="F13" s="18">
        <v>92</v>
      </c>
      <c r="G13" s="19">
        <f>12*900000/1000000</f>
        <v>10.8</v>
      </c>
      <c r="H13" s="20">
        <f>F13*G13</f>
        <v>993.6</v>
      </c>
      <c r="I13" s="18">
        <v>95</v>
      </c>
      <c r="J13" s="19">
        <f>12*900000/1000000</f>
        <v>10.8</v>
      </c>
      <c r="K13" s="20">
        <f>I13*J13</f>
        <v>1026</v>
      </c>
      <c r="L13" s="18">
        <v>98</v>
      </c>
      <c r="M13" s="19">
        <f>12*900000/1000000</f>
        <v>10.8</v>
      </c>
      <c r="N13" s="20">
        <f>L13*M13</f>
        <v>1058.4000000000001</v>
      </c>
      <c r="O13" s="18">
        <v>103</v>
      </c>
      <c r="P13" s="19">
        <f>12*900000/1000000</f>
        <v>10.8</v>
      </c>
      <c r="Q13" s="20">
        <f>O13*P13</f>
        <v>1112.4000000000001</v>
      </c>
      <c r="R13" s="14">
        <f t="shared" si="5"/>
        <v>476</v>
      </c>
      <c r="S13" s="15">
        <f t="shared" si="6"/>
        <v>5140.8</v>
      </c>
    </row>
    <row r="14" spans="1:20" s="7" customFormat="1" ht="60" customHeight="1" x14ac:dyDescent="0.25">
      <c r="A14" s="6">
        <v>2</v>
      </c>
      <c r="B14" s="6" t="s">
        <v>27</v>
      </c>
      <c r="C14" s="18">
        <f>34+96</f>
        <v>130</v>
      </c>
      <c r="D14" s="18">
        <f>1000000*12/1000000</f>
        <v>12</v>
      </c>
      <c r="E14" s="20">
        <f t="shared" ref="E14:E22" si="8">C14*D14</f>
        <v>1560</v>
      </c>
      <c r="F14" s="18">
        <v>133</v>
      </c>
      <c r="G14" s="18">
        <f>1000000*12/1000000</f>
        <v>12</v>
      </c>
      <c r="H14" s="20">
        <f t="shared" ref="H14:H22" si="9">F14*G14</f>
        <v>1596</v>
      </c>
      <c r="I14" s="18">
        <v>135</v>
      </c>
      <c r="J14" s="18">
        <f>1000000*12/1000000</f>
        <v>12</v>
      </c>
      <c r="K14" s="20">
        <f t="shared" ref="K14:K22" si="10">I14*J14</f>
        <v>1620</v>
      </c>
      <c r="L14" s="18">
        <v>139</v>
      </c>
      <c r="M14" s="18">
        <f>1000000*12/1000000</f>
        <v>12</v>
      </c>
      <c r="N14" s="20">
        <f t="shared" ref="N14:N22" si="11">L14*M14</f>
        <v>1668</v>
      </c>
      <c r="O14" s="18">
        <v>142</v>
      </c>
      <c r="P14" s="18">
        <f>1000000*12/1000000</f>
        <v>12</v>
      </c>
      <c r="Q14" s="20">
        <f t="shared" ref="Q14:Q22" si="12">O14*P14</f>
        <v>1704</v>
      </c>
      <c r="R14" s="14">
        <f t="shared" si="5"/>
        <v>679</v>
      </c>
      <c r="S14" s="15">
        <f t="shared" si="6"/>
        <v>8148</v>
      </c>
    </row>
    <row r="15" spans="1:20" s="7" customFormat="1" ht="55.5" customHeight="1" x14ac:dyDescent="0.25">
      <c r="A15" s="6">
        <v>3</v>
      </c>
      <c r="B15" s="6" t="s">
        <v>28</v>
      </c>
      <c r="C15" s="18">
        <f>22+42</f>
        <v>64</v>
      </c>
      <c r="D15" s="18">
        <f>1100000*12/1000000</f>
        <v>13.2</v>
      </c>
      <c r="E15" s="20">
        <f t="shared" si="8"/>
        <v>844.8</v>
      </c>
      <c r="F15" s="18">
        <v>67</v>
      </c>
      <c r="G15" s="18">
        <f>1100000*12/1000000</f>
        <v>13.2</v>
      </c>
      <c r="H15" s="20">
        <f t="shared" si="9"/>
        <v>884.4</v>
      </c>
      <c r="I15" s="18">
        <v>69</v>
      </c>
      <c r="J15" s="18">
        <f>1100000*12/1000000</f>
        <v>13.2</v>
      </c>
      <c r="K15" s="20">
        <f t="shared" si="10"/>
        <v>910.8</v>
      </c>
      <c r="L15" s="18">
        <v>71</v>
      </c>
      <c r="M15" s="18">
        <f>1100000*12/1000000</f>
        <v>13.2</v>
      </c>
      <c r="N15" s="20">
        <f t="shared" si="11"/>
        <v>937.19999999999993</v>
      </c>
      <c r="O15" s="18">
        <v>71</v>
      </c>
      <c r="P15" s="18">
        <f>1100000*12/1000000</f>
        <v>13.2</v>
      </c>
      <c r="Q15" s="20">
        <f t="shared" si="12"/>
        <v>937.19999999999993</v>
      </c>
      <c r="R15" s="14">
        <f t="shared" si="5"/>
        <v>342</v>
      </c>
      <c r="S15" s="15">
        <f t="shared" si="6"/>
        <v>4514.3999999999996</v>
      </c>
    </row>
    <row r="16" spans="1:20" s="9" customFormat="1" ht="60.75" customHeight="1" x14ac:dyDescent="0.25">
      <c r="A16" s="6">
        <v>4</v>
      </c>
      <c r="B16" s="8" t="s">
        <v>21</v>
      </c>
      <c r="C16" s="21">
        <v>39</v>
      </c>
      <c r="D16" s="22">
        <f>12*1000000/1000000</f>
        <v>12</v>
      </c>
      <c r="E16" s="20">
        <f t="shared" si="8"/>
        <v>468</v>
      </c>
      <c r="F16" s="21">
        <v>40</v>
      </c>
      <c r="G16" s="22">
        <f>12*1000000/1000000</f>
        <v>12</v>
      </c>
      <c r="H16" s="20">
        <f t="shared" si="9"/>
        <v>480</v>
      </c>
      <c r="I16" s="21">
        <v>40</v>
      </c>
      <c r="J16" s="22">
        <f>12*1000000/1000000</f>
        <v>12</v>
      </c>
      <c r="K16" s="20">
        <f t="shared" si="10"/>
        <v>480</v>
      </c>
      <c r="L16" s="21">
        <v>42</v>
      </c>
      <c r="M16" s="22">
        <f>12*1000000/1000000</f>
        <v>12</v>
      </c>
      <c r="N16" s="20">
        <f t="shared" si="11"/>
        <v>504</v>
      </c>
      <c r="O16" s="21">
        <v>43</v>
      </c>
      <c r="P16" s="22">
        <f>12*1000000/1000000</f>
        <v>12</v>
      </c>
      <c r="Q16" s="20">
        <f t="shared" si="12"/>
        <v>516</v>
      </c>
      <c r="R16" s="14">
        <f t="shared" si="5"/>
        <v>204</v>
      </c>
      <c r="S16" s="15">
        <f t="shared" si="6"/>
        <v>2448</v>
      </c>
    </row>
    <row r="17" spans="1:25" s="9" customFormat="1" ht="60" customHeight="1" x14ac:dyDescent="0.25">
      <c r="A17" s="6">
        <v>5</v>
      </c>
      <c r="B17" s="8" t="s">
        <v>22</v>
      </c>
      <c r="C17" s="21">
        <v>48</v>
      </c>
      <c r="D17" s="21">
        <f>1100000*12/1000000</f>
        <v>13.2</v>
      </c>
      <c r="E17" s="20">
        <f t="shared" si="8"/>
        <v>633.59999999999991</v>
      </c>
      <c r="F17" s="21">
        <v>48</v>
      </c>
      <c r="G17" s="21">
        <f>1100000*12/1000000</f>
        <v>13.2</v>
      </c>
      <c r="H17" s="20">
        <f t="shared" si="9"/>
        <v>633.59999999999991</v>
      </c>
      <c r="I17" s="21">
        <v>51</v>
      </c>
      <c r="J17" s="21">
        <f>1100000*12/1000000</f>
        <v>13.2</v>
      </c>
      <c r="K17" s="20">
        <f t="shared" si="10"/>
        <v>673.19999999999993</v>
      </c>
      <c r="L17" s="21">
        <v>51</v>
      </c>
      <c r="M17" s="21">
        <f>1100000*12/1000000</f>
        <v>13.2</v>
      </c>
      <c r="N17" s="20">
        <f t="shared" si="11"/>
        <v>673.19999999999993</v>
      </c>
      <c r="O17" s="21">
        <v>53</v>
      </c>
      <c r="P17" s="21">
        <f>1100000*12/1000000</f>
        <v>13.2</v>
      </c>
      <c r="Q17" s="20">
        <f t="shared" si="12"/>
        <v>699.59999999999991</v>
      </c>
      <c r="R17" s="14">
        <f t="shared" si="5"/>
        <v>251</v>
      </c>
      <c r="S17" s="15">
        <f t="shared" si="6"/>
        <v>3313.1999999999994</v>
      </c>
    </row>
    <row r="18" spans="1:25" s="9" customFormat="1" ht="54.75" customHeight="1" x14ac:dyDescent="0.25">
      <c r="A18" s="6">
        <v>6</v>
      </c>
      <c r="B18" s="8" t="s">
        <v>23</v>
      </c>
      <c r="C18" s="21">
        <v>13</v>
      </c>
      <c r="D18" s="21">
        <f>1200000*12/1000000</f>
        <v>14.4</v>
      </c>
      <c r="E18" s="20">
        <f t="shared" si="8"/>
        <v>187.20000000000002</v>
      </c>
      <c r="F18" s="21">
        <v>14</v>
      </c>
      <c r="G18" s="21">
        <f>1200000*12/1000000</f>
        <v>14.4</v>
      </c>
      <c r="H18" s="20">
        <f t="shared" si="9"/>
        <v>201.6</v>
      </c>
      <c r="I18" s="21">
        <v>14</v>
      </c>
      <c r="J18" s="21">
        <f>1200000*12/1000000</f>
        <v>14.4</v>
      </c>
      <c r="K18" s="20">
        <f t="shared" si="10"/>
        <v>201.6</v>
      </c>
      <c r="L18" s="21">
        <v>15</v>
      </c>
      <c r="M18" s="21">
        <f>1200000*12/1000000</f>
        <v>14.4</v>
      </c>
      <c r="N18" s="20">
        <f t="shared" si="11"/>
        <v>216</v>
      </c>
      <c r="O18" s="21">
        <v>16</v>
      </c>
      <c r="P18" s="21">
        <f>1200000*12/1000000</f>
        <v>14.4</v>
      </c>
      <c r="Q18" s="20">
        <f t="shared" si="12"/>
        <v>230.4</v>
      </c>
      <c r="R18" s="14">
        <f t="shared" si="5"/>
        <v>72</v>
      </c>
      <c r="S18" s="15">
        <f t="shared" si="6"/>
        <v>1036.8</v>
      </c>
    </row>
    <row r="19" spans="1:25" s="11" customFormat="1" ht="63" customHeight="1" x14ac:dyDescent="0.25">
      <c r="A19" s="6">
        <v>7</v>
      </c>
      <c r="B19" s="10" t="s">
        <v>29</v>
      </c>
      <c r="C19" s="23">
        <v>8</v>
      </c>
      <c r="D19" s="24">
        <f>12*1100000/1000000</f>
        <v>13.2</v>
      </c>
      <c r="E19" s="20">
        <f t="shared" si="8"/>
        <v>105.6</v>
      </c>
      <c r="F19" s="23">
        <v>8</v>
      </c>
      <c r="G19" s="24">
        <f>12*1100000/1000000</f>
        <v>13.2</v>
      </c>
      <c r="H19" s="20">
        <f t="shared" si="9"/>
        <v>105.6</v>
      </c>
      <c r="I19" s="23">
        <v>9</v>
      </c>
      <c r="J19" s="24">
        <f>12*1100000/1000000</f>
        <v>13.2</v>
      </c>
      <c r="K19" s="20">
        <f t="shared" si="10"/>
        <v>118.8</v>
      </c>
      <c r="L19" s="23">
        <v>9</v>
      </c>
      <c r="M19" s="24">
        <f>12*1100000/1000000</f>
        <v>13.2</v>
      </c>
      <c r="N19" s="20">
        <f t="shared" si="11"/>
        <v>118.8</v>
      </c>
      <c r="O19" s="23">
        <v>9</v>
      </c>
      <c r="P19" s="24">
        <f>12*1100000/1000000</f>
        <v>13.2</v>
      </c>
      <c r="Q19" s="20">
        <f t="shared" si="12"/>
        <v>118.8</v>
      </c>
      <c r="R19" s="14">
        <f t="shared" si="5"/>
        <v>43</v>
      </c>
      <c r="S19" s="15">
        <f t="shared" si="6"/>
        <v>567.6</v>
      </c>
    </row>
    <row r="20" spans="1:25" s="11" customFormat="1" ht="51" x14ac:dyDescent="0.25">
      <c r="A20" s="6">
        <v>8</v>
      </c>
      <c r="B20" s="10" t="s">
        <v>30</v>
      </c>
      <c r="C20" s="23">
        <v>10</v>
      </c>
      <c r="D20" s="23">
        <f>1200000*12/1000000</f>
        <v>14.4</v>
      </c>
      <c r="E20" s="20">
        <f t="shared" si="8"/>
        <v>144</v>
      </c>
      <c r="F20" s="23">
        <v>12</v>
      </c>
      <c r="G20" s="23">
        <f>1200000*12/1000000</f>
        <v>14.4</v>
      </c>
      <c r="H20" s="20">
        <f t="shared" si="9"/>
        <v>172.8</v>
      </c>
      <c r="I20" s="23">
        <v>13</v>
      </c>
      <c r="J20" s="23">
        <f>1200000*12/1000000</f>
        <v>14.4</v>
      </c>
      <c r="K20" s="20">
        <f t="shared" si="10"/>
        <v>187.20000000000002</v>
      </c>
      <c r="L20" s="23">
        <v>13</v>
      </c>
      <c r="M20" s="23">
        <f>1200000*12/1000000</f>
        <v>14.4</v>
      </c>
      <c r="N20" s="20">
        <f t="shared" si="11"/>
        <v>187.20000000000002</v>
      </c>
      <c r="O20" s="23">
        <v>14</v>
      </c>
      <c r="P20" s="23">
        <f>1200000*12/1000000</f>
        <v>14.4</v>
      </c>
      <c r="Q20" s="20">
        <f t="shared" si="12"/>
        <v>201.6</v>
      </c>
      <c r="R20" s="14">
        <f t="shared" si="5"/>
        <v>62</v>
      </c>
      <c r="S20" s="15">
        <f t="shared" si="6"/>
        <v>892.80000000000007</v>
      </c>
    </row>
    <row r="21" spans="1:25" s="11" customFormat="1" ht="57" customHeight="1" x14ac:dyDescent="0.25">
      <c r="A21" s="6">
        <v>9</v>
      </c>
      <c r="B21" s="10" t="s">
        <v>31</v>
      </c>
      <c r="C21" s="23"/>
      <c r="D21" s="23">
        <f>1300000*12/1000000</f>
        <v>15.6</v>
      </c>
      <c r="E21" s="20">
        <f t="shared" si="8"/>
        <v>0</v>
      </c>
      <c r="F21" s="23"/>
      <c r="G21" s="23">
        <f>1300000*12/1000000</f>
        <v>15.6</v>
      </c>
      <c r="H21" s="20">
        <f t="shared" si="9"/>
        <v>0</v>
      </c>
      <c r="I21" s="23"/>
      <c r="J21" s="23">
        <f>1300000*12/1000000</f>
        <v>15.6</v>
      </c>
      <c r="K21" s="20">
        <f t="shared" si="10"/>
        <v>0</v>
      </c>
      <c r="L21" s="23"/>
      <c r="M21" s="23">
        <f>1300000*12/1000000</f>
        <v>15.6</v>
      </c>
      <c r="N21" s="20">
        <f t="shared" si="11"/>
        <v>0</v>
      </c>
      <c r="O21" s="23"/>
      <c r="P21" s="23">
        <f>1300000*12/1000000</f>
        <v>15.6</v>
      </c>
      <c r="Q21" s="20">
        <f t="shared" si="12"/>
        <v>0</v>
      </c>
      <c r="R21" s="14">
        <f t="shared" si="5"/>
        <v>0</v>
      </c>
      <c r="S21" s="15">
        <f t="shared" si="6"/>
        <v>0</v>
      </c>
    </row>
    <row r="22" spans="1:25" ht="114.75" customHeight="1" x14ac:dyDescent="0.25">
      <c r="A22" s="6">
        <v>10</v>
      </c>
      <c r="B22" s="4" t="s">
        <v>32</v>
      </c>
      <c r="C22" s="14">
        <v>19</v>
      </c>
      <c r="D22" s="14">
        <v>1</v>
      </c>
      <c r="E22" s="20">
        <f t="shared" si="8"/>
        <v>19</v>
      </c>
      <c r="F22" s="14">
        <v>20</v>
      </c>
      <c r="G22" s="14">
        <v>1</v>
      </c>
      <c r="H22" s="20">
        <f t="shared" si="9"/>
        <v>20</v>
      </c>
      <c r="I22" s="14">
        <v>21</v>
      </c>
      <c r="J22" s="14">
        <v>1</v>
      </c>
      <c r="K22" s="20">
        <f t="shared" si="10"/>
        <v>21</v>
      </c>
      <c r="L22" s="14">
        <v>22</v>
      </c>
      <c r="M22" s="14">
        <v>1</v>
      </c>
      <c r="N22" s="20">
        <f t="shared" si="11"/>
        <v>22</v>
      </c>
      <c r="O22" s="14">
        <v>23</v>
      </c>
      <c r="P22" s="14">
        <v>1</v>
      </c>
      <c r="Q22" s="20">
        <f t="shared" si="12"/>
        <v>23</v>
      </c>
      <c r="R22" s="14">
        <f t="shared" si="5"/>
        <v>105</v>
      </c>
      <c r="S22" s="15">
        <f t="shared" si="6"/>
        <v>105</v>
      </c>
    </row>
    <row r="23" spans="1:25" x14ac:dyDescent="0.25">
      <c r="A23" s="3"/>
      <c r="B23" s="4" t="s">
        <v>19</v>
      </c>
      <c r="C23" s="15">
        <f t="shared" ref="C23:S23" si="13">SUM(C13:C22)</f>
        <v>419</v>
      </c>
      <c r="D23" s="15">
        <f t="shared" si="13"/>
        <v>119.80000000000001</v>
      </c>
      <c r="E23" s="15">
        <f t="shared" si="13"/>
        <v>4912.5999999999995</v>
      </c>
      <c r="F23" s="15">
        <f t="shared" si="13"/>
        <v>434</v>
      </c>
      <c r="G23" s="15">
        <f t="shared" si="13"/>
        <v>119.80000000000001</v>
      </c>
      <c r="H23" s="15">
        <f t="shared" si="13"/>
        <v>5087.6000000000013</v>
      </c>
      <c r="I23" s="15">
        <f t="shared" si="13"/>
        <v>447</v>
      </c>
      <c r="J23" s="15">
        <f t="shared" si="13"/>
        <v>119.80000000000001</v>
      </c>
      <c r="K23" s="15">
        <f t="shared" si="13"/>
        <v>5238.6000000000004</v>
      </c>
      <c r="L23" s="15">
        <f t="shared" si="13"/>
        <v>460</v>
      </c>
      <c r="M23" s="15">
        <f t="shared" si="13"/>
        <v>119.80000000000001</v>
      </c>
      <c r="N23" s="15">
        <f t="shared" si="13"/>
        <v>5384.8</v>
      </c>
      <c r="O23" s="15">
        <f t="shared" si="13"/>
        <v>474</v>
      </c>
      <c r="P23" s="15">
        <f t="shared" si="13"/>
        <v>119.80000000000001</v>
      </c>
      <c r="Q23" s="15">
        <f t="shared" si="13"/>
        <v>5543.0000000000009</v>
      </c>
      <c r="R23" s="15">
        <f t="shared" si="13"/>
        <v>2234</v>
      </c>
      <c r="S23" s="15">
        <f t="shared" si="13"/>
        <v>26166.599999999995</v>
      </c>
      <c r="T23" s="31"/>
    </row>
    <row r="24" spans="1:25" s="1" customFormat="1" ht="38.25" x14ac:dyDescent="0.25">
      <c r="A24" s="2"/>
      <c r="B24" s="5" t="s">
        <v>16</v>
      </c>
      <c r="C24" s="16"/>
      <c r="D24" s="16"/>
      <c r="E24" s="16"/>
      <c r="F24" s="16"/>
      <c r="G24" s="16"/>
      <c r="H24" s="16"/>
      <c r="I24" s="16"/>
      <c r="J24" s="16"/>
      <c r="K24" s="16"/>
      <c r="L24" s="16"/>
      <c r="M24" s="16"/>
      <c r="N24" s="16"/>
      <c r="O24" s="16"/>
      <c r="P24" s="16"/>
      <c r="Q24" s="16"/>
      <c r="R24" s="14">
        <f t="shared" si="5"/>
        <v>0</v>
      </c>
      <c r="S24" s="15">
        <f t="shared" si="6"/>
        <v>0</v>
      </c>
    </row>
    <row r="25" spans="1:25" ht="54" customHeight="1" x14ac:dyDescent="0.25">
      <c r="A25" s="3">
        <v>1</v>
      </c>
      <c r="B25" s="4" t="s">
        <v>17</v>
      </c>
      <c r="C25" s="14">
        <v>5</v>
      </c>
      <c r="D25" s="14">
        <v>130</v>
      </c>
      <c r="E25" s="14">
        <f>D25*C25</f>
        <v>650</v>
      </c>
      <c r="F25" s="14">
        <v>5</v>
      </c>
      <c r="G25" s="14">
        <v>130</v>
      </c>
      <c r="H25" s="14">
        <f>G25*F25</f>
        <v>650</v>
      </c>
      <c r="I25" s="14">
        <v>5</v>
      </c>
      <c r="J25" s="14">
        <v>130</v>
      </c>
      <c r="K25" s="14">
        <f>J25*I25</f>
        <v>650</v>
      </c>
      <c r="L25" s="14">
        <v>5</v>
      </c>
      <c r="M25" s="14">
        <v>130</v>
      </c>
      <c r="N25" s="14">
        <f>M25*L25</f>
        <v>650</v>
      </c>
      <c r="O25" s="14">
        <v>5</v>
      </c>
      <c r="P25" s="14">
        <v>130</v>
      </c>
      <c r="Q25" s="14">
        <f>P25*O25</f>
        <v>650</v>
      </c>
      <c r="R25" s="14">
        <f t="shared" si="5"/>
        <v>25</v>
      </c>
      <c r="S25" s="15">
        <f t="shared" si="6"/>
        <v>3250</v>
      </c>
    </row>
    <row r="26" spans="1:25" ht="54" customHeight="1" x14ac:dyDescent="0.25">
      <c r="A26" s="3">
        <v>2</v>
      </c>
      <c r="B26" s="4" t="s">
        <v>18</v>
      </c>
      <c r="C26" s="14">
        <v>25</v>
      </c>
      <c r="D26" s="14">
        <v>100</v>
      </c>
      <c r="E26" s="14">
        <f t="shared" ref="E26" si="14">D26*C26</f>
        <v>2500</v>
      </c>
      <c r="F26" s="14">
        <v>25</v>
      </c>
      <c r="G26" s="14">
        <v>100</v>
      </c>
      <c r="H26" s="14">
        <f t="shared" ref="H26" si="15">G26*F26</f>
        <v>2500</v>
      </c>
      <c r="I26" s="14">
        <v>25</v>
      </c>
      <c r="J26" s="14">
        <v>100</v>
      </c>
      <c r="K26" s="14">
        <f t="shared" ref="K26" si="16">J26*I26</f>
        <v>2500</v>
      </c>
      <c r="L26" s="14">
        <v>25</v>
      </c>
      <c r="M26" s="14">
        <v>100</v>
      </c>
      <c r="N26" s="14">
        <f t="shared" ref="N26" si="17">M26*L26</f>
        <v>2500</v>
      </c>
      <c r="O26" s="14">
        <v>25</v>
      </c>
      <c r="P26" s="14">
        <v>100</v>
      </c>
      <c r="Q26" s="14">
        <f t="shared" ref="Q26" si="18">P26*O26</f>
        <v>2500</v>
      </c>
      <c r="R26" s="14">
        <f t="shared" si="5"/>
        <v>125</v>
      </c>
      <c r="S26" s="15">
        <f t="shared" si="6"/>
        <v>12500</v>
      </c>
    </row>
    <row r="27" spans="1:25" s="1" customFormat="1" ht="54" customHeight="1" x14ac:dyDescent="0.25">
      <c r="A27" s="2"/>
      <c r="B27" s="5" t="s">
        <v>19</v>
      </c>
      <c r="C27" s="16">
        <f t="shared" ref="C27:Q27" si="19">SUM(C25:C26)</f>
        <v>30</v>
      </c>
      <c r="D27" s="16">
        <f t="shared" si="19"/>
        <v>230</v>
      </c>
      <c r="E27" s="17">
        <f t="shared" si="19"/>
        <v>3150</v>
      </c>
      <c r="F27" s="16">
        <f t="shared" si="19"/>
        <v>30</v>
      </c>
      <c r="G27" s="16">
        <f t="shared" si="19"/>
        <v>230</v>
      </c>
      <c r="H27" s="17">
        <f t="shared" si="19"/>
        <v>3150</v>
      </c>
      <c r="I27" s="16">
        <f t="shared" si="19"/>
        <v>30</v>
      </c>
      <c r="J27" s="16">
        <f t="shared" si="19"/>
        <v>230</v>
      </c>
      <c r="K27" s="17">
        <f t="shared" si="19"/>
        <v>3150</v>
      </c>
      <c r="L27" s="16">
        <f t="shared" si="19"/>
        <v>30</v>
      </c>
      <c r="M27" s="16">
        <f t="shared" si="19"/>
        <v>230</v>
      </c>
      <c r="N27" s="17">
        <f t="shared" si="19"/>
        <v>3150</v>
      </c>
      <c r="O27" s="16">
        <f t="shared" si="19"/>
        <v>30</v>
      </c>
      <c r="P27" s="16">
        <f t="shared" si="19"/>
        <v>230</v>
      </c>
      <c r="Q27" s="17">
        <f t="shared" si="19"/>
        <v>3150</v>
      </c>
      <c r="R27" s="14">
        <f t="shared" si="5"/>
        <v>150</v>
      </c>
      <c r="S27" s="15">
        <f t="shared" si="6"/>
        <v>15750</v>
      </c>
      <c r="Y27" s="1">
        <v>30000</v>
      </c>
    </row>
    <row r="28" spans="1:25" s="1" customFormat="1" ht="38.25" x14ac:dyDescent="0.25">
      <c r="A28" s="2"/>
      <c r="B28" s="5" t="s">
        <v>20</v>
      </c>
      <c r="C28" s="25">
        <f>C11+C23+C27</f>
        <v>463</v>
      </c>
      <c r="D28" s="25"/>
      <c r="E28" s="25">
        <f>E11+E23+E27</f>
        <v>11512.599999999999</v>
      </c>
      <c r="F28" s="25">
        <f>F11+F23+F27</f>
        <v>478</v>
      </c>
      <c r="G28" s="25"/>
      <c r="H28" s="25">
        <f>H11+H23+H27</f>
        <v>11707.600000000002</v>
      </c>
      <c r="I28" s="25">
        <f>I11+I23+I27</f>
        <v>493</v>
      </c>
      <c r="J28" s="25"/>
      <c r="K28" s="25">
        <f>K11+K23+K27</f>
        <v>12503.6</v>
      </c>
      <c r="L28" s="25">
        <f>L11+L23+L27</f>
        <v>504</v>
      </c>
      <c r="M28" s="25"/>
      <c r="N28" s="25">
        <f>N11+N23+N27</f>
        <v>12004.8</v>
      </c>
      <c r="O28" s="25">
        <f>O11+O23+O27</f>
        <v>518</v>
      </c>
      <c r="P28" s="25"/>
      <c r="Q28" s="25">
        <f>Q11+Q23+Q27</f>
        <v>12213</v>
      </c>
      <c r="R28" s="25">
        <f>R11+R23+R27</f>
        <v>2456</v>
      </c>
      <c r="S28" s="25">
        <f>S11+S23+S27</f>
        <v>59941.599999999991</v>
      </c>
      <c r="Y28" s="1">
        <v>19000</v>
      </c>
    </row>
    <row r="29" spans="1:25" x14ac:dyDescent="0.25">
      <c r="Y29">
        <f>SUM(Y27:Y28)</f>
        <v>49000</v>
      </c>
    </row>
    <row r="30" spans="1:25" s="29" customFormat="1" ht="60.75" customHeight="1" x14ac:dyDescent="0.25">
      <c r="A30" s="35" t="s">
        <v>34</v>
      </c>
      <c r="B30" s="35"/>
      <c r="C30" s="35"/>
      <c r="D30" s="35"/>
      <c r="E30" s="35"/>
      <c r="F30" s="35"/>
      <c r="G30" s="35"/>
      <c r="H30" s="35"/>
      <c r="I30" s="35"/>
      <c r="J30" s="35"/>
      <c r="K30" s="35"/>
      <c r="L30" s="35"/>
      <c r="M30" s="35"/>
      <c r="N30" s="35"/>
      <c r="O30" s="35"/>
      <c r="P30" s="35"/>
      <c r="Q30" s="35"/>
      <c r="R30" s="35"/>
      <c r="S30" s="35"/>
      <c r="U30" s="29">
        <f>125/5</f>
        <v>25</v>
      </c>
    </row>
    <row r="35" spans="20:20" x14ac:dyDescent="0.25">
      <c r="T35" s="31">
        <f>S23+S27</f>
        <v>41916.599999999991</v>
      </c>
    </row>
    <row r="38" spans="20:20" x14ac:dyDescent="0.25">
      <c r="T38">
        <f>204-43</f>
        <v>161</v>
      </c>
    </row>
  </sheetData>
  <mergeCells count="9">
    <mergeCell ref="A2:S2"/>
    <mergeCell ref="A1:S1"/>
    <mergeCell ref="A30:S30"/>
    <mergeCell ref="O4:Q4"/>
    <mergeCell ref="C4:E4"/>
    <mergeCell ref="F4:H4"/>
    <mergeCell ref="I4:K4"/>
    <mergeCell ref="L4:N4"/>
    <mergeCell ref="R4:S4"/>
  </mergeCells>
  <phoneticPr fontId="3" type="noConversion"/>
  <pageMargins left="0.17" right="0.17" top="0.39" bottom="0.36" header="0.3" footer="0.3"/>
  <pageSetup paperSize="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dc:creator>
  <cp:lastModifiedBy>SANG</cp:lastModifiedBy>
  <cp:lastPrinted>2023-09-20T10:23:28Z</cp:lastPrinted>
  <dcterms:created xsi:type="dcterms:W3CDTF">2023-06-14T07:50:21Z</dcterms:created>
  <dcterms:modified xsi:type="dcterms:W3CDTF">2023-10-18T09:20:20Z</dcterms:modified>
</cp:coreProperties>
</file>