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35" tabRatio="672" activeTab="0"/>
  </bookViews>
  <sheets>
    <sheet name="TH1" sheetId="1" r:id="rId1"/>
  </sheets>
  <definedNames>
    <definedName name="_xlnm.Print_Titles" localSheetId="0">'TH1'!$8:$9</definedName>
  </definedNames>
  <calcPr fullCalcOnLoad="1"/>
</workbook>
</file>

<file path=xl/sharedStrings.xml><?xml version="1.0" encoding="utf-8"?>
<sst xmlns="http://schemas.openxmlformats.org/spreadsheetml/2006/main" count="199" uniqueCount="145">
  <si>
    <t>STT</t>
  </si>
  <si>
    <t>I</t>
  </si>
  <si>
    <t>II</t>
  </si>
  <si>
    <t xml:space="preserve">Tổng số </t>
  </si>
  <si>
    <t>2.1</t>
  </si>
  <si>
    <t>2.2</t>
  </si>
  <si>
    <t>a</t>
  </si>
  <si>
    <t>b</t>
  </si>
  <si>
    <t>A</t>
  </si>
  <si>
    <t>B</t>
  </si>
  <si>
    <t>TT KSBT</t>
  </si>
  <si>
    <t>TTYT Cư Jút</t>
  </si>
  <si>
    <t>TTYT Krông Nô</t>
  </si>
  <si>
    <t>TTYT Đăk Mil</t>
  </si>
  <si>
    <t>TTYT Đăk Song</t>
  </si>
  <si>
    <t>TTYT Đăk Rlấp</t>
  </si>
  <si>
    <t>TTYT Đăk Glong</t>
  </si>
  <si>
    <t>TTYT Tuy Đức</t>
  </si>
  <si>
    <t>Sở Y tế</t>
  </si>
  <si>
    <t>Mẫu biểu số 49</t>
  </si>
  <si>
    <t>Chương: 423</t>
  </si>
  <si>
    <t>ĐVT: 1.000 đồng</t>
  </si>
  <si>
    <t>Nội dung</t>
  </si>
  <si>
    <t>BVĐK tỉnh</t>
  </si>
  <si>
    <t>TTYT thành phố Gia Nghĩa</t>
  </si>
  <si>
    <t>DA sáng kiến ngăn chặn kháng thuốc Artemisin (DA4)</t>
  </si>
  <si>
    <t>Dự án '' Phát triển mô hình chăm sóc mắt tuyến huyện '' tại tủnh Đăk Nông giai đoạn 2021-2024</t>
  </si>
  <si>
    <t xml:space="preserve">Chương trình đầu tư phát triển mạng lưới y tế cơ sở vùng khó khăn </t>
  </si>
  <si>
    <t>1.2</t>
  </si>
  <si>
    <t xml:space="preserve"> -</t>
  </si>
  <si>
    <t>Kinh phí thực hiện chế độ tự chủ</t>
  </si>
  <si>
    <t>Kinh phí không thực hiện chế độ tự chủ</t>
  </si>
  <si>
    <t>Chi sự nghiệp y tế, dân số và gia đình</t>
  </si>
  <si>
    <t>3.1</t>
  </si>
  <si>
    <t>Kinh phí nhiệm vụ thường xuyên</t>
  </si>
  <si>
    <t>Kinh phí nhiệm vụ không thường xuyên</t>
  </si>
  <si>
    <t>Dự toán chi ngân sách nhà nước</t>
  </si>
  <si>
    <t>Chi quản lý hành chính (Loại 340 - Khoản 341)</t>
  </si>
  <si>
    <t>1.1</t>
  </si>
  <si>
    <t>Chi sự nghiệp giáo dục, đào tạo, dạy nghề (Loại 070 - Khoản 085)</t>
  </si>
  <si>
    <t>Loại 130 - Khoản 131</t>
  </si>
  <si>
    <t>3.2</t>
  </si>
  <si>
    <t>Loại 130 - Khoản 132</t>
  </si>
  <si>
    <t>Mã số đơn vị sử dụng NSNN</t>
  </si>
  <si>
    <t>1053570</t>
  </si>
  <si>
    <t>1127709</t>
  </si>
  <si>
    <t>1127653</t>
  </si>
  <si>
    <t>1127657</t>
  </si>
  <si>
    <t>1127655</t>
  </si>
  <si>
    <t>1127656</t>
  </si>
  <si>
    <t>1127654</t>
  </si>
  <si>
    <t>1127650</t>
  </si>
  <si>
    <t>1127652</t>
  </si>
  <si>
    <t>1127651</t>
  </si>
  <si>
    <t>Mã số Kho bạc Nhà nước nơi giao dịch</t>
  </si>
  <si>
    <t>Lương và chi khác theo quy định</t>
  </si>
  <si>
    <t>Chi tiết theo đơn vị sử dụng</t>
  </si>
  <si>
    <t>Văn phòng Sở Y tế</t>
  </si>
  <si>
    <t>Chi cục ATTP</t>
  </si>
  <si>
    <t>TT GĐYK</t>
  </si>
  <si>
    <t>TT Pháp Y</t>
  </si>
  <si>
    <t>Trang phục thanh tra</t>
  </si>
  <si>
    <t xml:space="preserve">Phụ cấp dân quân tự vệ </t>
  </si>
  <si>
    <t>-</t>
  </si>
  <si>
    <t>Đào tạo theo định mức</t>
  </si>
  <si>
    <t xml:space="preserve">Phụ cấp cộng tác viên dân số theo Nghị quyết 03/2022/NQ-HĐND </t>
  </si>
  <si>
    <t>+</t>
  </si>
  <si>
    <t>Vốn đối ứng của địa phương thực hiện các dự án thuộc lĩnh vực y tế</t>
  </si>
  <si>
    <t xml:space="preserve">Dự án '' Phát triển mô hình chăm sóc mắt tuyến huyện '' tại tủnh Đăk Nông giai đoạn 2021-2024 do Quỹ Frend Hollows, Bộ Ngoại giao và Thương mại Úc tài trợ </t>
  </si>
  <si>
    <t xml:space="preserve">Phụ cấp nhân viên y tế thôn bản </t>
  </si>
  <si>
    <t>1100219</t>
  </si>
  <si>
    <t>1098321</t>
  </si>
  <si>
    <t>1120420</t>
  </si>
  <si>
    <t>303915</t>
  </si>
  <si>
    <t>1131425</t>
  </si>
  <si>
    <t>1.2.1</t>
  </si>
  <si>
    <t>1.2.2</t>
  </si>
  <si>
    <t>1.2.3</t>
  </si>
  <si>
    <t>1.2.4</t>
  </si>
  <si>
    <t>1.2.5</t>
  </si>
  <si>
    <t>1.2.6</t>
  </si>
  <si>
    <t>1.2.7</t>
  </si>
  <si>
    <t>3.2.1</t>
  </si>
  <si>
    <t>3.2.2</t>
  </si>
  <si>
    <t>3061</t>
  </si>
  <si>
    <t>3062</t>
  </si>
  <si>
    <t>3063</t>
  </si>
  <si>
    <t>1132259</t>
  </si>
  <si>
    <t>3064</t>
  </si>
  <si>
    <t>3065</t>
  </si>
  <si>
    <t>3066</t>
  </si>
  <si>
    <t>3067</t>
  </si>
  <si>
    <t>3068</t>
  </si>
  <si>
    <t>Kinh phí còn lại chưa phân bổ</t>
  </si>
  <si>
    <t>3.3</t>
  </si>
  <si>
    <t>3.1.1</t>
  </si>
  <si>
    <t>3.1.2</t>
  </si>
  <si>
    <t>3.3.2</t>
  </si>
  <si>
    <t xml:space="preserve">Chi sự nghiệp giáo dục, đào tạo, dạy nghề </t>
  </si>
  <si>
    <t>3.3.1</t>
  </si>
  <si>
    <t>Mua sắm máy chạy thận (10 máy cho TTYT huyện Đăk Rlấp, 10 máy cho TTYT huyện Đăk Mil)</t>
  </si>
  <si>
    <t>Khám, chữa bệnh cấp phát thuốc miễn phí tại tỉnh Mondulkiri</t>
  </si>
  <si>
    <t>Mua sắm đầu thu kỹ thuật số cho máy chụp X-Quang tại TTYT huyện Krông Nô</t>
  </si>
  <si>
    <t>Sửa chữa, bảo dưỡng TTYT huyện Đăk Song (bố trí 80% dự toán phần còn thiếu sau khi được quyết toán dự án hoàn thành sẽ được bố trí)</t>
  </si>
  <si>
    <t xml:space="preserve">Thăm, tặng quà nhân dịp tết Nguyên đán theo Nghị quyết của HĐND tỉnh </t>
  </si>
  <si>
    <t>Chi thường xuyên giao tự chủ</t>
  </si>
  <si>
    <t>Chi thường xuyên không giao tự chủ</t>
  </si>
  <si>
    <t>Tiểu dự án 3: Kiểm tra, giám sát, đánh giá, đào tạo, tập huấn tổ chức thực hiện Chương trình</t>
  </si>
  <si>
    <t>Dự án 3: Hỗ trợ phát triển sản xuất, cải thiện dinh dưỡng; Mã chương trình: 0470, mã số tiểu chương trình, DA: 0473</t>
  </si>
  <si>
    <t>Tiểu dự án 2: Cải thiện dinh dưỡng</t>
  </si>
  <si>
    <t>Nội dung 02: Tăng cường chất lượng dịch vụ của mạng lưới y tế cơ sở đảm bảo chăm sóc sức khỏe toàn dân</t>
  </si>
  <si>
    <t>Nội dung 07: Triển khai hiệu quả chương trình 'Tăng cường bảo vệ môi trường, an toàn thực phẩm và cấp nước sạch nông thôn trong xây dựng nông thôn mới giai đoạn 2021-2025</t>
  </si>
  <si>
    <t>Sửa chữa, bảo dưỡng trụ sở Sở Y tế (bố trí 80% dự toán, phần còn thiếu sau khi được quyết toán dự án hoàn thành sẽ bố trí đủ).</t>
  </si>
  <si>
    <t xml:space="preserve">Kinh phí tổ chức tuyển dụng viên chức sự nghiệp y tế </t>
  </si>
  <si>
    <t>Kinh phí tổ chức thi thăng hạng chức danh nghề nghiệp viên chức</t>
  </si>
  <si>
    <t>Sửa chữa, bảo dưỡng TTYT huyện Đăk Rlấp (bố trí 80% dự toán, phần còn thiếu sau khi được quyết toán dự án hoàn thành sẽ được bố trí đủ)</t>
  </si>
  <si>
    <t>DA ''An ninh y tế khu vực tiểu vùng Mê công mở rộng'' tỉnh Đăk Nông</t>
  </si>
  <si>
    <t>3027727</t>
  </si>
  <si>
    <t>Dự toán thu</t>
  </si>
  <si>
    <t>Lương và chi khác theo quy định của quản lý nhà nước</t>
  </si>
  <si>
    <t>Hỗ trợ tiền lương, tiền công lao động và chi hoạt động cho các đối tượng hợp đồng lao động làm công việc hỗ trợ, phục vụ</t>
  </si>
  <si>
    <t>NSNN hỗ trợ/cấp chi thường xuyên cho đơn vị sự nghiệp công lập</t>
  </si>
  <si>
    <t>Hỗ trợ hoạt động đại biểu Hội đồng nhân dân</t>
  </si>
  <si>
    <t xml:space="preserve">Kinh phí thuê nhà TYT phường Nghĩa Đức và phường Nghĩa Thành của TTYT thành phố Gia Nghĩa </t>
  </si>
  <si>
    <t>Vốn đối ứng của Dự án '' An ninh y tế khu vực tiểu vùng Mê công mở rộng'' tỉnh Đăk Nông</t>
  </si>
  <si>
    <t>Dự án 7: Chăm sóc sức khỏe nhân dân, nâng cao thể trạng, tầm vóc người dân tộc thiểu số, phòng chống suy dinh dưỡng trẻ em; Mã chương trình: 0510, mã số tiểu chương trình: 0517.</t>
  </si>
  <si>
    <t>Dự án 10: Truyền thông, tuyên truyền, vận động trong vùng đồng bào dân tộc thiểu số và miền núi. Kiểm tra, giám sát đánh giá việc tổ chức thực hiện Chương trình;Mã chương trình: 0510, mã số tiểu chương trình: 0521.</t>
  </si>
  <si>
    <t>Dự án 7: Nâng cao năng lực, giám sát và đánh giá chương trình; Mã chương trình: 0470, mã số tiểu chương trình, DA: 0477</t>
  </si>
  <si>
    <t>Nội dung thành phần số 05: Nâng cao chất lượng giáo dục, y tế và chăm sóc sức khỏe người dân nông thôn; Mã số CTMT: 0490 - Mã số tiểu CTMT: 0495</t>
  </si>
  <si>
    <t>Nội dung thành phần số 07: Nâng cao chất lượng môi trường, xây dựng mô hình bảo vệ môi trường, xây dựng cảnh quan Xanh-sạch-đẹp; giữ gìn và khôi phục cảnh quan truyền thống của nông thôn; Mã số CTMT: 0490 - Mã số tiểu CTMT: 0497</t>
  </si>
  <si>
    <t xml:space="preserve"> Dự án sáng kiến khu vực  ngăn chặn loại trừ thuốc sốt rét kháng thuốc Artemisinin giai đoạn 2021-2023</t>
  </si>
  <si>
    <t>Mua sắm hệ thống khám chữa bệnh từ xa (Máy vi tính, camera, mic thu âm, thuê bao kênh truyền hình dữ liệu,...) theo Đề án tại Quyết định số 2628/QĐ-BYT ngày 22/6/2020 của Bộ Y tế</t>
  </si>
  <si>
    <t>Mua sắm máy MRI 1,5 Tesla cho BVĐK tỉnh (phần còn thiếu so với quyết định phê duyệt)</t>
  </si>
  <si>
    <t>Chương trình Mục tiêu Quốc gia Phát triển kinh tế - xã hội vùng đồng bào dân tộc thiểu số và miền núi (bao gồm vốn đối ứng của ngân sách tỉnh); Đang xây dựng kế hoạch triển khai, lập dự toán chi tiết làm cơ sở trình thẩm định phân bổ theo đúng quy định của Luật NSNN.</t>
  </si>
  <si>
    <t>Chương trình mục tiêu Quốc gia giảm nghèo bền vững (bao gồm vốn đối ứng của ngân sách tỉnh);  Đang xây dựng kế hoạch triển khai, lập dự toán chi tiết làm cơ sở trình thẩm định phân bổ theo đúng quy định của Luật NSNN.</t>
  </si>
  <si>
    <t>Chương trình mục tiêu quốc gia xây dựng nông thôn mới; Mã số: 0490; Đang xây dựng kế hoạch triển khai, lập dự toán chi tiết làm cơ sở trình thẩm định phân bổ theo đúng quy định của Luật NSNN.</t>
  </si>
  <si>
    <t xml:space="preserve">(Kèm theo Quyết định số                           ngày                    tháng 5 năm 2024 của Sở Y tế Đăk Nông) </t>
  </si>
  <si>
    <t>1.2.8</t>
  </si>
  <si>
    <t>Bổ sung kinh phí tổ chức các hoạt động kỷ niệm 20 năm Ngày tái thành lập tỉnh Đăk Nông (01/01/2004-01/01/2024)</t>
  </si>
  <si>
    <t>Trả nợ mua sắm tập trung trang thiết bị y tế năm 2020-2021</t>
  </si>
  <si>
    <t>Trả nợ kinh phí mua sắm hệ thống xử lý chất thải rắn TTYT huyện Krông Nô</t>
  </si>
  <si>
    <t xml:space="preserve">Kinh phí đào tạo cho 10 Bác sĩ học chuyên khoa, sau đại học của Bệnh viện đa khoa tỉnh </t>
  </si>
  <si>
    <t>Trả nợ kinh phí thuê tư vấn xây dựng đề án ''bảo tồn phát triển vùng dược liệu tỉnh Đăk Nông''</t>
  </si>
  <si>
    <t>Kinh phí tuyển dụng viên chức</t>
  </si>
  <si>
    <t>PHÂN BỔ DỰ TOÁN THU, CHI NGÂN SÁCH NHÀ NƯỚC NĂM 2024 (BAO GỒM NGÂN SÁCH BỔ SUNG)</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</si>
</sst>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_);_(* \(#,##0\);_(* &quot;-&quot;??_);_(@_)"/>
    <numFmt numFmtId="179" formatCode="_ * #,##0.00_)\ _đ_ ;_ * \(#,##0.00\)\ _đ_ ;_ * &quot;-&quot;??_)\ _đ_ ;_ @_ "/>
    <numFmt numFmtId="180" formatCode="_(* #,##0.0_);_(* \(#,##0.0\);_(* &quot;-&quot;??_);_(@_)"/>
    <numFmt numFmtId="181" formatCode="_(* #.##0.0_);_(* \(#.##0.0\);_(* &quot;-&quot;?_);_(@_)"/>
    <numFmt numFmtId="182" formatCode="_(* #.##0.000_);_(* \(#.##0.000\);_(* &quot;-&quot;???_);_(@_)"/>
    <numFmt numFmtId="183" formatCode="_(* #.##0.0_);_(* \(#.##0.0\);_(* &quot;-&quot;??_);_(@_)"/>
    <numFmt numFmtId="184" formatCode="_(* #.##0._);_(* \(#.##0.\);_(* &quot;-&quot;??_);_(@_)"/>
    <numFmt numFmtId="185" formatCode="_(* #.##._);_(* \(#.##.\);_(* &quot;-&quot;??_);_(@_ⴆ"/>
    <numFmt numFmtId="186" formatCode="_(* #.#._);_(* \(#.#.\);_(* &quot;-&quot;??_);_(@_ⴆ"/>
    <numFmt numFmtId="187" formatCode="_(* #.;_(* \(#.;_(* &quot;-&quot;??_);_(@_ⴆ"/>
    <numFmt numFmtId="188" formatCode="0,###"/>
    <numFmt numFmtId="189" formatCode="#,###.###"/>
    <numFmt numFmtId="190" formatCode="#,###"/>
    <numFmt numFmtId="191" formatCode="#,##0_);\(#,##0.###\)"/>
    <numFmt numFmtId="192" formatCode="#,###.##0_);\(#.###\)"/>
    <numFmt numFmtId="193" formatCode="#,###_);\(#.###\)"/>
    <numFmt numFmtId="194" formatCode="#,###,###"/>
    <numFmt numFmtId="195" formatCode="#,###,###.###"/>
    <numFmt numFmtId="196" formatCode="\..##??;\(#.##??\);0"/>
    <numFmt numFmtId="197" formatCode="#.###0"/>
    <numFmt numFmtId="198" formatCode="#,##0.###"/>
    <numFmt numFmtId="199" formatCode="#,###.#0"/>
    <numFmt numFmtId="200" formatCode="#,#00.###"/>
    <numFmt numFmtId="201" formatCode="_-* #.##0.0_-;\-* #.##0.0_-;_-* &quot;-&quot;_-;_-@_-"/>
    <numFmt numFmtId="202" formatCode="_-* #.##0._-;\-* #.##0._-;_-* &quot;-&quot;_-;_-@_-"/>
    <numFmt numFmtId="203" formatCode="_-* #.##._-;\-* #.##._-;_-* &quot;-&quot;_-;_-@_ⴆ"/>
    <numFmt numFmtId="204" formatCode="_-* #.#._-;\-* #.#._-;_-* &quot;-&quot;_-;_-@_ⴆ"/>
    <numFmt numFmtId="205" formatCode="#,##0.0"/>
    <numFmt numFmtId="206" formatCode="#.#00.###"/>
    <numFmt numFmtId="207" formatCode="#.#.###"/>
    <numFmt numFmtId="208" formatCode="0;\-0;\-;@"/>
    <numFmt numFmtId="209" formatCode="_ * #,##0.0_)\ _đ_ ;_ * \(#,##0.0\)\ _đ_ ;_ * &quot;-&quot;??_)\ _đ_ ;_ @_ "/>
    <numFmt numFmtId="210" formatCode="_ * #,##0_)\ _đ_ ;_ * \(#,##0\)\ _đ_ ;_ * &quot;-&quot;??_)\ _đ_ ;_ @_ "/>
    <numFmt numFmtId="211" formatCode="_-* #,##0.00\ _₫_-;\-* #,##0.00\ _₫_-;_-* &quot;-&quot;??\ _₫_-;_-@_-"/>
    <numFmt numFmtId="212" formatCode="0.0"/>
    <numFmt numFmtId="213" formatCode="_-* #,##0_-;\-* #,##0_-;_-* &quot;-&quot;??_-;_-@_-"/>
    <numFmt numFmtId="214" formatCode="#,##0.00_ ;\-#,##0.00\ "/>
    <numFmt numFmtId="215" formatCode="_-* #,##0\ _₫_-;\-* #,##0\ _₫_-;_-* &quot;-&quot;??\ _₫_-;_-@_-"/>
  </numFmts>
  <fonts count="63">
    <font>
      <sz val="12"/>
      <color theme="1"/>
      <name val="Times New Roman"/>
      <family val="2"/>
    </font>
    <font>
      <sz val="11"/>
      <color indexed="8"/>
      <name val="Calibri"/>
      <family val="2"/>
    </font>
    <font>
      <sz val="11"/>
      <name val="Times New Roman"/>
      <family val="1"/>
    </font>
    <font>
      <sz val="10"/>
      <name val="Arial"/>
      <family val="2"/>
    </font>
    <font>
      <sz val="12"/>
      <name val="VNI-Times"/>
      <family val="0"/>
    </font>
    <font>
      <sz val="10"/>
      <name val="Times New Roman"/>
      <family val="1"/>
    </font>
    <font>
      <sz val="12"/>
      <name val="Times New Roman"/>
      <family val="1"/>
    </font>
    <font>
      <sz val="12"/>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Times New Roman"/>
      <family val="1"/>
    </font>
    <font>
      <b/>
      <sz val="10"/>
      <color indexed="8"/>
      <name val="times new roman"/>
      <family val="1"/>
    </font>
    <font>
      <sz val="10"/>
      <color indexed="8"/>
      <name val="Times New Roman"/>
      <family val="1"/>
    </font>
    <font>
      <b/>
      <i/>
      <sz val="10"/>
      <color indexed="8"/>
      <name val="Times New Roman"/>
      <family val="1"/>
    </font>
    <font>
      <i/>
      <sz val="10"/>
      <color indexed="8"/>
      <name val="Times New Roman"/>
      <family val="1"/>
    </font>
    <font>
      <i/>
      <sz val="12"/>
      <color indexed="8"/>
      <name val="Times New Roman"/>
      <family val="1"/>
    </font>
    <font>
      <b/>
      <sz val="14"/>
      <color indexed="8"/>
      <name val="times new roman"/>
      <family val="1"/>
    </font>
    <font>
      <b/>
      <sz val="16"/>
      <color indexed="8"/>
      <name val="Times New Roman"/>
      <family val="1"/>
    </font>
    <font>
      <i/>
      <sz val="16"/>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Times New Roman"/>
      <family val="1"/>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i/>
      <sz val="12"/>
      <color theme="1"/>
      <name val="Times New Roman"/>
      <family val="1"/>
    </font>
    <font>
      <b/>
      <sz val="14"/>
      <color theme="1"/>
      <name val="times new roman"/>
      <family val="1"/>
    </font>
    <font>
      <b/>
      <sz val="16"/>
      <color theme="1"/>
      <name val="Times New Roman"/>
      <family val="1"/>
    </font>
    <font>
      <i/>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hair"/>
      <bottom>
        <color indexed="63"/>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hair"/>
      <bottom style="hair"/>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171" fontId="3" fillId="0" borderId="0" applyFont="0" applyFill="0" applyBorder="0" applyAlignment="0" applyProtection="0"/>
    <xf numFmtId="171" fontId="6" fillId="0" borderId="0" applyFont="0" applyFill="0" applyBorder="0" applyAlignment="0" applyProtection="0"/>
    <xf numFmtId="171" fontId="0" fillId="0" borderId="0" applyFont="0" applyFill="0" applyBorder="0" applyAlignment="0" applyProtection="0"/>
    <xf numFmtId="179"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5"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9">
    <xf numFmtId="0" fontId="0" fillId="0" borderId="0" xfId="0" applyAlignment="1">
      <alignment/>
    </xf>
    <xf numFmtId="178" fontId="54" fillId="33" borderId="0" xfId="44" applyNumberFormat="1" applyFont="1" applyFill="1" applyAlignment="1">
      <alignment/>
    </xf>
    <xf numFmtId="0" fontId="55" fillId="33" borderId="0" xfId="0" applyFont="1" applyFill="1" applyAlignment="1">
      <alignment vertical="center" wrapText="1"/>
    </xf>
    <xf numFmtId="0" fontId="56" fillId="33" borderId="0" xfId="0" applyFont="1" applyFill="1" applyAlignment="1">
      <alignment vertical="center"/>
    </xf>
    <xf numFmtId="0" fontId="56" fillId="33" borderId="0" xfId="0" applyFont="1" applyFill="1" applyAlignment="1">
      <alignment/>
    </xf>
    <xf numFmtId="178" fontId="54" fillId="33" borderId="0" xfId="44" applyNumberFormat="1" applyFont="1" applyFill="1" applyAlignment="1">
      <alignment horizontal="right"/>
    </xf>
    <xf numFmtId="178" fontId="55" fillId="33" borderId="0" xfId="44" applyNumberFormat="1" applyFont="1" applyFill="1" applyAlignment="1">
      <alignment horizontal="center"/>
    </xf>
    <xf numFmtId="178" fontId="55" fillId="33" borderId="0" xfId="44" applyNumberFormat="1" applyFont="1" applyFill="1" applyAlignment="1">
      <alignment horizontal="right"/>
    </xf>
    <xf numFmtId="178" fontId="55" fillId="33" borderId="0" xfId="44" applyNumberFormat="1" applyFont="1" applyFill="1" applyAlignment="1">
      <alignment/>
    </xf>
    <xf numFmtId="37" fontId="57" fillId="33" borderId="10" xfId="44" applyNumberFormat="1" applyFont="1" applyFill="1" applyBorder="1" applyAlignment="1">
      <alignment/>
    </xf>
    <xf numFmtId="178" fontId="54" fillId="33" borderId="0" xfId="44" applyNumberFormat="1" applyFont="1" applyFill="1" applyAlignment="1">
      <alignment vertical="center"/>
    </xf>
    <xf numFmtId="178" fontId="55" fillId="33" borderId="11" xfId="44" applyNumberFormat="1" applyFont="1" applyFill="1" applyBorder="1" applyAlignment="1" applyProtection="1">
      <alignment horizontal="center" vertical="center" wrapText="1"/>
      <protection locked="0"/>
    </xf>
    <xf numFmtId="0" fontId="55" fillId="33" borderId="11" xfId="0" applyFont="1" applyFill="1" applyBorder="1" applyAlignment="1">
      <alignment horizontal="center" vertical="center" wrapText="1"/>
    </xf>
    <xf numFmtId="178" fontId="55" fillId="33" borderId="11" xfId="44" applyNumberFormat="1" applyFont="1" applyFill="1" applyBorder="1" applyAlignment="1">
      <alignment horizontal="center" vertical="center" wrapText="1"/>
    </xf>
    <xf numFmtId="178" fontId="55" fillId="33" borderId="12" xfId="44" applyNumberFormat="1" applyFont="1" applyFill="1" applyBorder="1" applyAlignment="1">
      <alignment horizontal="center" vertical="center" wrapText="1"/>
    </xf>
    <xf numFmtId="0" fontId="55" fillId="33" borderId="13" xfId="0" applyFont="1" applyFill="1" applyBorder="1" applyAlignment="1">
      <alignment horizontal="center" vertical="center" wrapText="1"/>
    </xf>
    <xf numFmtId="178" fontId="56" fillId="33" borderId="14" xfId="44" applyNumberFormat="1" applyFont="1" applyFill="1" applyBorder="1" applyAlignment="1">
      <alignment horizontal="center" vertical="center"/>
    </xf>
    <xf numFmtId="210" fontId="56" fillId="33" borderId="14" xfId="42" applyNumberFormat="1" applyFont="1" applyFill="1" applyBorder="1" applyAlignment="1">
      <alignment horizontal="center" vertical="center"/>
    </xf>
    <xf numFmtId="210" fontId="56" fillId="33" borderId="14" xfId="42" applyNumberFormat="1" applyFont="1" applyFill="1" applyBorder="1" applyAlignment="1" applyProtection="1">
      <alignment horizontal="center" vertical="center" wrapText="1"/>
      <protection locked="0"/>
    </xf>
    <xf numFmtId="178" fontId="0" fillId="33" borderId="0" xfId="44" applyNumberFormat="1" applyFont="1" applyFill="1" applyAlignment="1">
      <alignment vertical="center"/>
    </xf>
    <xf numFmtId="0" fontId="55" fillId="33" borderId="15" xfId="0" applyFont="1" applyFill="1" applyBorder="1" applyAlignment="1">
      <alignment horizontal="center" vertical="center" wrapText="1"/>
    </xf>
    <xf numFmtId="0" fontId="55" fillId="33" borderId="15" xfId="0" applyFont="1" applyFill="1" applyBorder="1" applyAlignment="1">
      <alignment vertical="center" wrapText="1"/>
    </xf>
    <xf numFmtId="171" fontId="55" fillId="33" borderId="15" xfId="42" applyFont="1" applyFill="1" applyBorder="1" applyAlignment="1">
      <alignment wrapText="1"/>
    </xf>
    <xf numFmtId="0" fontId="56" fillId="33" borderId="16" xfId="0" applyFont="1" applyFill="1" applyBorder="1" applyAlignment="1">
      <alignment horizontal="center" vertical="center" wrapText="1"/>
    </xf>
    <xf numFmtId="0" fontId="56" fillId="33" borderId="16" xfId="0" applyFont="1" applyFill="1" applyBorder="1" applyAlignment="1">
      <alignment vertical="center" wrapText="1"/>
    </xf>
    <xf numFmtId="178" fontId="0" fillId="33" borderId="0" xfId="44" applyNumberFormat="1" applyFont="1" applyFill="1" applyAlignment="1">
      <alignment/>
    </xf>
    <xf numFmtId="0" fontId="55" fillId="33" borderId="16" xfId="0" applyFont="1" applyFill="1" applyBorder="1" applyAlignment="1">
      <alignment horizontal="center" vertical="center" wrapText="1"/>
    </xf>
    <xf numFmtId="0" fontId="55" fillId="33" borderId="16" xfId="0" applyFont="1" applyFill="1" applyBorder="1" applyAlignment="1">
      <alignment vertical="center" wrapText="1"/>
    </xf>
    <xf numFmtId="0" fontId="58" fillId="33" borderId="16" xfId="0" applyFont="1" applyFill="1" applyBorder="1" applyAlignment="1">
      <alignment horizontal="center" vertical="center" wrapText="1"/>
    </xf>
    <xf numFmtId="0" fontId="58" fillId="33" borderId="16" xfId="0" applyFont="1" applyFill="1" applyBorder="1" applyAlignment="1">
      <alignment vertical="center" wrapText="1"/>
    </xf>
    <xf numFmtId="178" fontId="59" fillId="33" borderId="0" xfId="44" applyNumberFormat="1" applyFont="1" applyFill="1" applyAlignment="1">
      <alignment/>
    </xf>
    <xf numFmtId="178" fontId="55" fillId="33" borderId="16" xfId="42" applyNumberFormat="1" applyFont="1" applyFill="1" applyBorder="1" applyAlignment="1">
      <alignment vertical="center"/>
    </xf>
    <xf numFmtId="178" fontId="56" fillId="33" borderId="16" xfId="42" applyNumberFormat="1" applyFont="1" applyFill="1" applyBorder="1" applyAlignment="1">
      <alignment vertical="center"/>
    </xf>
    <xf numFmtId="178" fontId="56" fillId="33" borderId="16" xfId="44" applyNumberFormat="1" applyFont="1" applyFill="1" applyBorder="1" applyAlignment="1">
      <alignment wrapText="1"/>
    </xf>
    <xf numFmtId="178" fontId="56" fillId="33" borderId="16" xfId="44" applyNumberFormat="1" applyFont="1" applyFill="1" applyBorder="1" applyAlignment="1">
      <alignment vertical="center" wrapText="1"/>
    </xf>
    <xf numFmtId="178" fontId="58" fillId="33" borderId="16" xfId="42" applyNumberFormat="1" applyFont="1" applyFill="1" applyBorder="1" applyAlignment="1">
      <alignment vertical="center"/>
    </xf>
    <xf numFmtId="178" fontId="55" fillId="33" borderId="16" xfId="44" applyNumberFormat="1" applyFont="1" applyFill="1" applyBorder="1" applyAlignment="1">
      <alignment vertical="center" wrapText="1"/>
    </xf>
    <xf numFmtId="0" fontId="58" fillId="33" borderId="16" xfId="0" applyFont="1" applyFill="1" applyBorder="1" applyAlignment="1">
      <alignment horizontal="left" vertical="center" wrapText="1"/>
    </xf>
    <xf numFmtId="178" fontId="58" fillId="33" borderId="16" xfId="44" applyNumberFormat="1" applyFont="1" applyFill="1" applyBorder="1" applyAlignment="1">
      <alignment wrapText="1"/>
    </xf>
    <xf numFmtId="0" fontId="56" fillId="33" borderId="16" xfId="0" applyFont="1" applyFill="1" applyBorder="1" applyAlignment="1">
      <alignment horizontal="left" vertical="center" wrapText="1"/>
    </xf>
    <xf numFmtId="178" fontId="0" fillId="33" borderId="0" xfId="44" applyNumberFormat="1" applyFont="1" applyFill="1" applyAlignment="1">
      <alignment horizontal="right"/>
    </xf>
    <xf numFmtId="178" fontId="55" fillId="33" borderId="16" xfId="42" applyNumberFormat="1" applyFont="1" applyFill="1" applyBorder="1" applyAlignment="1">
      <alignment horizontal="right" vertical="center"/>
    </xf>
    <xf numFmtId="0" fontId="56" fillId="33" borderId="17" xfId="0" applyFont="1" applyFill="1" applyBorder="1" applyAlignment="1">
      <alignment horizontal="center" vertical="center" wrapText="1"/>
    </xf>
    <xf numFmtId="0" fontId="55" fillId="33" borderId="17" xfId="0" applyFont="1" applyFill="1" applyBorder="1" applyAlignment="1">
      <alignment vertical="center" wrapText="1"/>
    </xf>
    <xf numFmtId="178" fontId="55" fillId="33" borderId="17" xfId="42" applyNumberFormat="1" applyFont="1" applyFill="1" applyBorder="1" applyAlignment="1">
      <alignment vertical="center"/>
    </xf>
    <xf numFmtId="178" fontId="55" fillId="33" borderId="17" xfId="42" applyNumberFormat="1" applyFont="1" applyFill="1" applyBorder="1" applyAlignment="1">
      <alignment horizontal="right" vertical="center"/>
    </xf>
    <xf numFmtId="178" fontId="54" fillId="33" borderId="0" xfId="44" applyNumberFormat="1" applyFont="1" applyFill="1" applyAlignment="1">
      <alignment horizontal="center"/>
    </xf>
    <xf numFmtId="49" fontId="56" fillId="33" borderId="16" xfId="0" applyNumberFormat="1" applyFont="1" applyFill="1" applyBorder="1" applyAlignment="1">
      <alignment horizontal="center" vertical="center" wrapText="1"/>
    </xf>
    <xf numFmtId="0" fontId="60" fillId="33" borderId="0" xfId="0" applyFont="1" applyFill="1" applyAlignment="1">
      <alignment horizontal="left" vertical="center" wrapText="1"/>
    </xf>
    <xf numFmtId="178" fontId="55" fillId="33" borderId="11" xfId="44" applyNumberFormat="1" applyFont="1" applyFill="1" applyBorder="1" applyAlignment="1">
      <alignment horizontal="center" vertical="center"/>
    </xf>
    <xf numFmtId="178" fontId="55" fillId="33" borderId="12" xfId="44" applyNumberFormat="1" applyFont="1" applyFill="1" applyBorder="1" applyAlignment="1">
      <alignment horizontal="center" vertical="center"/>
    </xf>
    <xf numFmtId="178" fontId="55" fillId="33" borderId="14" xfId="44" applyNumberFormat="1" applyFont="1" applyFill="1" applyBorder="1" applyAlignment="1">
      <alignment horizontal="center" vertical="center"/>
    </xf>
    <xf numFmtId="0" fontId="54" fillId="33" borderId="0" xfId="0" applyFont="1" applyFill="1" applyAlignment="1">
      <alignment horizontal="right" vertical="center" wrapText="1"/>
    </xf>
    <xf numFmtId="0" fontId="61" fillId="33" borderId="0" xfId="0" applyFont="1" applyFill="1" applyAlignment="1">
      <alignment horizontal="center" vertical="center"/>
    </xf>
    <xf numFmtId="0" fontId="62" fillId="33" borderId="0" xfId="0" applyFont="1" applyFill="1" applyAlignment="1">
      <alignment horizontal="center" vertical="center"/>
    </xf>
    <xf numFmtId="0" fontId="58" fillId="33" borderId="0" xfId="0" applyFont="1" applyFill="1" applyAlignment="1">
      <alignment horizontal="center" vertical="center"/>
    </xf>
    <xf numFmtId="37" fontId="59" fillId="33" borderId="10" xfId="44" applyNumberFormat="1" applyFont="1" applyFill="1" applyBorder="1" applyAlignment="1">
      <alignment horizontal="right"/>
    </xf>
    <xf numFmtId="0" fontId="56" fillId="0" borderId="18" xfId="0" applyFont="1" applyBorder="1" applyAlignment="1">
      <alignment horizontal="left" vertical="center" wrapText="1"/>
    </xf>
    <xf numFmtId="178" fontId="56" fillId="33" borderId="0" xfId="44" applyNumberFormat="1" applyFont="1" applyFill="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2" xfId="44"/>
    <cellStyle name="Comma 2" xfId="45"/>
    <cellStyle name="Comma 20" xfId="46"/>
    <cellStyle name="Comma 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4" xfId="62"/>
    <cellStyle name="Normal 5"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5"/>
  <sheetViews>
    <sheetView tabSelected="1" zoomScalePageLayoutView="0" workbookViewId="0" topLeftCell="A43">
      <selection activeCell="A4" sqref="A4:U4"/>
    </sheetView>
  </sheetViews>
  <sheetFormatPr defaultColWidth="9.00390625" defaultRowHeight="15.75"/>
  <cols>
    <col min="1" max="1" width="5.875" style="46" customWidth="1"/>
    <col min="2" max="2" width="29.375" style="1" customWidth="1"/>
    <col min="3" max="3" width="11.625" style="5" customWidth="1"/>
    <col min="4" max="4" width="10.25390625" style="1" customWidth="1"/>
    <col min="5" max="5" width="9.125" style="1" customWidth="1"/>
    <col min="6" max="6" width="9.50390625" style="1" customWidth="1"/>
    <col min="7" max="7" width="8.875" style="1" customWidth="1"/>
    <col min="8" max="8" width="9.50390625" style="1" customWidth="1"/>
    <col min="9" max="9" width="10.00390625" style="1" customWidth="1"/>
    <col min="10" max="10" width="9.375" style="1" customWidth="1"/>
    <col min="11" max="11" width="9.75390625" style="1" customWidth="1"/>
    <col min="12" max="12" width="9.375" style="1" customWidth="1"/>
    <col min="13" max="13" width="10.125" style="1" customWidth="1"/>
    <col min="14" max="17" width="9.625" style="1" bestFit="1" customWidth="1"/>
    <col min="18" max="18" width="8.125" style="1" hidden="1" customWidth="1"/>
    <col min="19" max="20" width="8.125" style="1" customWidth="1"/>
    <col min="21" max="21" width="9.625" style="1" customWidth="1"/>
    <col min="22" max="16384" width="9.00390625" style="1" customWidth="1"/>
  </cols>
  <sheetData>
    <row r="1" spans="1:21" ht="18.75">
      <c r="A1" s="48" t="s">
        <v>18</v>
      </c>
      <c r="B1" s="48"/>
      <c r="C1" s="48"/>
      <c r="D1" s="48"/>
      <c r="E1" s="48"/>
      <c r="Q1" s="52" t="s">
        <v>19</v>
      </c>
      <c r="R1" s="52"/>
      <c r="S1" s="52"/>
      <c r="T1" s="52"/>
      <c r="U1" s="52"/>
    </row>
    <row r="2" spans="1:21" ht="18.75">
      <c r="A2" s="48" t="s">
        <v>20</v>
      </c>
      <c r="B2" s="48"/>
      <c r="C2" s="48"/>
      <c r="D2" s="48"/>
      <c r="E2" s="48"/>
      <c r="U2" s="2"/>
    </row>
    <row r="3" spans="1:2" ht="15.75">
      <c r="A3" s="3"/>
      <c r="B3" s="4"/>
    </row>
    <row r="4" spans="1:21" ht="20.25">
      <c r="A4" s="53" t="s">
        <v>144</v>
      </c>
      <c r="B4" s="53"/>
      <c r="C4" s="53"/>
      <c r="D4" s="53"/>
      <c r="E4" s="53"/>
      <c r="F4" s="53"/>
      <c r="G4" s="53"/>
      <c r="H4" s="53"/>
      <c r="I4" s="53"/>
      <c r="J4" s="53"/>
      <c r="K4" s="53"/>
      <c r="L4" s="53"/>
      <c r="M4" s="53"/>
      <c r="N4" s="53"/>
      <c r="O4" s="53"/>
      <c r="P4" s="53"/>
      <c r="Q4" s="53"/>
      <c r="R4" s="53"/>
      <c r="S4" s="53"/>
      <c r="T4" s="53"/>
      <c r="U4" s="53"/>
    </row>
    <row r="5" spans="1:21" ht="20.25">
      <c r="A5" s="54" t="s">
        <v>136</v>
      </c>
      <c r="B5" s="54"/>
      <c r="C5" s="54"/>
      <c r="D5" s="54"/>
      <c r="E5" s="54"/>
      <c r="F5" s="54"/>
      <c r="G5" s="54"/>
      <c r="H5" s="54"/>
      <c r="I5" s="54"/>
      <c r="J5" s="54"/>
      <c r="K5" s="54"/>
      <c r="L5" s="54"/>
      <c r="M5" s="54"/>
      <c r="N5" s="54"/>
      <c r="O5" s="54"/>
      <c r="P5" s="54"/>
      <c r="Q5" s="54"/>
      <c r="R5" s="54"/>
      <c r="S5" s="54"/>
      <c r="T5" s="54"/>
      <c r="U5" s="54"/>
    </row>
    <row r="6" spans="1:21" ht="15.75">
      <c r="A6" s="55"/>
      <c r="B6" s="55"/>
      <c r="C6" s="55"/>
      <c r="D6" s="55"/>
      <c r="E6" s="55"/>
      <c r="F6" s="55"/>
      <c r="G6" s="55"/>
      <c r="H6" s="55"/>
      <c r="I6" s="55"/>
      <c r="J6" s="55"/>
      <c r="K6" s="55"/>
      <c r="L6" s="55"/>
      <c r="M6" s="55"/>
      <c r="N6" s="55"/>
      <c r="O6" s="55"/>
      <c r="P6" s="55"/>
      <c r="Q6" s="55"/>
      <c r="R6" s="55"/>
      <c r="S6" s="55"/>
      <c r="T6" s="55"/>
      <c r="U6" s="55"/>
    </row>
    <row r="7" spans="1:21" ht="15.75">
      <c r="A7" s="6"/>
      <c r="B7" s="6"/>
      <c r="C7" s="7"/>
      <c r="D7" s="8"/>
      <c r="E7" s="8"/>
      <c r="F7" s="8"/>
      <c r="G7" s="8"/>
      <c r="H7" s="8"/>
      <c r="I7" s="8"/>
      <c r="J7" s="8"/>
      <c r="K7" s="8"/>
      <c r="L7" s="8"/>
      <c r="M7" s="8"/>
      <c r="N7" s="8"/>
      <c r="O7" s="8"/>
      <c r="P7" s="8"/>
      <c r="Q7" s="8"/>
      <c r="R7" s="9"/>
      <c r="S7" s="9"/>
      <c r="T7" s="56" t="s">
        <v>21</v>
      </c>
      <c r="U7" s="56"/>
    </row>
    <row r="8" spans="1:21" s="10" customFormat="1" ht="15.75">
      <c r="A8" s="49" t="s">
        <v>0</v>
      </c>
      <c r="B8" s="49" t="s">
        <v>22</v>
      </c>
      <c r="C8" s="49" t="s">
        <v>3</v>
      </c>
      <c r="D8" s="51" t="s">
        <v>56</v>
      </c>
      <c r="E8" s="51"/>
      <c r="F8" s="51"/>
      <c r="G8" s="51"/>
      <c r="H8" s="51"/>
      <c r="I8" s="51"/>
      <c r="J8" s="51"/>
      <c r="K8" s="51"/>
      <c r="L8" s="51"/>
      <c r="M8" s="51"/>
      <c r="N8" s="51"/>
      <c r="O8" s="51"/>
      <c r="P8" s="51"/>
      <c r="Q8" s="51"/>
      <c r="R8" s="51"/>
      <c r="S8" s="51"/>
      <c r="T8" s="51"/>
      <c r="U8" s="51"/>
    </row>
    <row r="9" spans="1:21" s="10" customFormat="1" ht="140.25">
      <c r="A9" s="50"/>
      <c r="B9" s="50"/>
      <c r="C9" s="50"/>
      <c r="D9" s="11" t="s">
        <v>57</v>
      </c>
      <c r="E9" s="11" t="s">
        <v>58</v>
      </c>
      <c r="F9" s="12" t="s">
        <v>23</v>
      </c>
      <c r="G9" s="12" t="s">
        <v>59</v>
      </c>
      <c r="H9" s="12" t="s">
        <v>60</v>
      </c>
      <c r="I9" s="12" t="s">
        <v>10</v>
      </c>
      <c r="J9" s="13" t="s">
        <v>24</v>
      </c>
      <c r="K9" s="13" t="s">
        <v>12</v>
      </c>
      <c r="L9" s="13" t="s">
        <v>13</v>
      </c>
      <c r="M9" s="13" t="s">
        <v>15</v>
      </c>
      <c r="N9" s="13" t="s">
        <v>11</v>
      </c>
      <c r="O9" s="13" t="s">
        <v>14</v>
      </c>
      <c r="P9" s="13" t="s">
        <v>16</v>
      </c>
      <c r="Q9" s="13" t="s">
        <v>17</v>
      </c>
      <c r="R9" s="13" t="s">
        <v>25</v>
      </c>
      <c r="S9" s="14" t="s">
        <v>116</v>
      </c>
      <c r="T9" s="15" t="s">
        <v>26</v>
      </c>
      <c r="U9" s="15" t="s">
        <v>27</v>
      </c>
    </row>
    <row r="10" spans="1:21" s="19" customFormat="1" ht="15.75">
      <c r="A10" s="16" t="s">
        <v>8</v>
      </c>
      <c r="B10" s="16" t="s">
        <v>9</v>
      </c>
      <c r="C10" s="17">
        <v>1</v>
      </c>
      <c r="D10" s="18">
        <v>2</v>
      </c>
      <c r="E10" s="17">
        <v>3</v>
      </c>
      <c r="F10" s="18">
        <v>4</v>
      </c>
      <c r="G10" s="17">
        <v>5</v>
      </c>
      <c r="H10" s="18">
        <v>6</v>
      </c>
      <c r="I10" s="17">
        <v>7</v>
      </c>
      <c r="J10" s="18">
        <v>8</v>
      </c>
      <c r="K10" s="17">
        <v>9</v>
      </c>
      <c r="L10" s="18">
        <v>10</v>
      </c>
      <c r="M10" s="17">
        <v>11</v>
      </c>
      <c r="N10" s="18">
        <v>12</v>
      </c>
      <c r="O10" s="17">
        <v>13</v>
      </c>
      <c r="P10" s="18">
        <v>14</v>
      </c>
      <c r="Q10" s="17">
        <v>15</v>
      </c>
      <c r="R10" s="18">
        <v>16</v>
      </c>
      <c r="S10" s="17">
        <v>17</v>
      </c>
      <c r="T10" s="18">
        <v>18</v>
      </c>
      <c r="U10" s="17">
        <v>19</v>
      </c>
    </row>
    <row r="11" spans="1:21" ht="15.75">
      <c r="A11" s="20" t="s">
        <v>1</v>
      </c>
      <c r="B11" s="21" t="s">
        <v>118</v>
      </c>
      <c r="C11" s="22"/>
      <c r="D11" s="22"/>
      <c r="E11" s="22"/>
      <c r="F11" s="22"/>
      <c r="G11" s="22"/>
      <c r="H11" s="22"/>
      <c r="I11" s="22"/>
      <c r="J11" s="22"/>
      <c r="K11" s="22"/>
      <c r="L11" s="22"/>
      <c r="M11" s="22"/>
      <c r="N11" s="22"/>
      <c r="O11" s="22"/>
      <c r="P11" s="22"/>
      <c r="Q11" s="22"/>
      <c r="R11" s="22"/>
      <c r="S11" s="22"/>
      <c r="T11" s="22"/>
      <c r="U11" s="22"/>
    </row>
    <row r="12" spans="1:21" ht="15.75">
      <c r="A12" s="26" t="s">
        <v>2</v>
      </c>
      <c r="B12" s="27" t="s">
        <v>36</v>
      </c>
      <c r="C12" s="31">
        <f aca="true" t="shared" si="0" ref="C12:U12">C13+C25+C29</f>
        <v>300581729</v>
      </c>
      <c r="D12" s="31">
        <f t="shared" si="0"/>
        <v>41573600</v>
      </c>
      <c r="E12" s="31">
        <f t="shared" si="0"/>
        <v>2202600</v>
      </c>
      <c r="F12" s="31">
        <f t="shared" si="0"/>
        <v>18633029</v>
      </c>
      <c r="G12" s="31">
        <f t="shared" si="0"/>
        <v>1695100</v>
      </c>
      <c r="H12" s="31">
        <f t="shared" si="0"/>
        <v>2089600</v>
      </c>
      <c r="I12" s="31">
        <f t="shared" si="0"/>
        <v>29476320</v>
      </c>
      <c r="J12" s="31">
        <f t="shared" si="0"/>
        <v>14946370</v>
      </c>
      <c r="K12" s="31">
        <f t="shared" si="0"/>
        <v>32312320</v>
      </c>
      <c r="L12" s="31">
        <f t="shared" si="0"/>
        <v>29991720</v>
      </c>
      <c r="M12" s="31">
        <f t="shared" si="0"/>
        <v>21678220</v>
      </c>
      <c r="N12" s="31">
        <f t="shared" si="0"/>
        <v>26593300</v>
      </c>
      <c r="O12" s="31">
        <f t="shared" si="0"/>
        <v>21133170</v>
      </c>
      <c r="P12" s="31">
        <f t="shared" si="0"/>
        <v>28093630</v>
      </c>
      <c r="Q12" s="31">
        <f t="shared" si="0"/>
        <v>27077750</v>
      </c>
      <c r="R12" s="31">
        <f t="shared" si="0"/>
        <v>0</v>
      </c>
      <c r="S12" s="31">
        <f t="shared" si="0"/>
        <v>348000</v>
      </c>
      <c r="T12" s="31">
        <f t="shared" si="0"/>
        <v>305000</v>
      </c>
      <c r="U12" s="31">
        <f t="shared" si="0"/>
        <v>469000</v>
      </c>
    </row>
    <row r="13" spans="1:21" ht="25.5">
      <c r="A13" s="26">
        <v>1</v>
      </c>
      <c r="B13" s="27" t="s">
        <v>37</v>
      </c>
      <c r="C13" s="31">
        <f>C14+C16</f>
        <v>13040000</v>
      </c>
      <c r="D13" s="31">
        <f aca="true" t="shared" si="1" ref="D13:U13">D14+D16</f>
        <v>10857000</v>
      </c>
      <c r="E13" s="31">
        <f t="shared" si="1"/>
        <v>2183000</v>
      </c>
      <c r="F13" s="31">
        <f t="shared" si="1"/>
        <v>0</v>
      </c>
      <c r="G13" s="31">
        <f t="shared" si="1"/>
        <v>0</v>
      </c>
      <c r="H13" s="31">
        <f t="shared" si="1"/>
        <v>0</v>
      </c>
      <c r="I13" s="31">
        <f t="shared" si="1"/>
        <v>0</v>
      </c>
      <c r="J13" s="31">
        <f t="shared" si="1"/>
        <v>0</v>
      </c>
      <c r="K13" s="31">
        <f t="shared" si="1"/>
        <v>0</v>
      </c>
      <c r="L13" s="31">
        <f t="shared" si="1"/>
        <v>0</v>
      </c>
      <c r="M13" s="31">
        <f t="shared" si="1"/>
        <v>0</v>
      </c>
      <c r="N13" s="31">
        <f t="shared" si="1"/>
        <v>0</v>
      </c>
      <c r="O13" s="31">
        <f t="shared" si="1"/>
        <v>0</v>
      </c>
      <c r="P13" s="31">
        <f t="shared" si="1"/>
        <v>0</v>
      </c>
      <c r="Q13" s="31">
        <f t="shared" si="1"/>
        <v>0</v>
      </c>
      <c r="R13" s="31">
        <f t="shared" si="1"/>
        <v>0</v>
      </c>
      <c r="S13" s="31">
        <f>S14+S16</f>
        <v>0</v>
      </c>
      <c r="T13" s="31">
        <f t="shared" si="1"/>
        <v>0</v>
      </c>
      <c r="U13" s="31">
        <f t="shared" si="1"/>
        <v>0</v>
      </c>
    </row>
    <row r="14" spans="1:21" ht="15.75">
      <c r="A14" s="26" t="s">
        <v>38</v>
      </c>
      <c r="B14" s="27" t="s">
        <v>30</v>
      </c>
      <c r="C14" s="31">
        <f>C15</f>
        <v>9923000</v>
      </c>
      <c r="D14" s="31">
        <f aca="true" t="shared" si="2" ref="D14:U14">D15</f>
        <v>7928000</v>
      </c>
      <c r="E14" s="31">
        <f t="shared" si="2"/>
        <v>1995000</v>
      </c>
      <c r="F14" s="31">
        <f t="shared" si="2"/>
        <v>0</v>
      </c>
      <c r="G14" s="31">
        <f t="shared" si="2"/>
        <v>0</v>
      </c>
      <c r="H14" s="31">
        <f t="shared" si="2"/>
        <v>0</v>
      </c>
      <c r="I14" s="31">
        <f t="shared" si="2"/>
        <v>0</v>
      </c>
      <c r="J14" s="31">
        <f t="shared" si="2"/>
        <v>0</v>
      </c>
      <c r="K14" s="31">
        <f t="shared" si="2"/>
        <v>0</v>
      </c>
      <c r="L14" s="31">
        <f t="shared" si="2"/>
        <v>0</v>
      </c>
      <c r="M14" s="31">
        <f t="shared" si="2"/>
        <v>0</v>
      </c>
      <c r="N14" s="31">
        <f t="shared" si="2"/>
        <v>0</v>
      </c>
      <c r="O14" s="31">
        <f t="shared" si="2"/>
        <v>0</v>
      </c>
      <c r="P14" s="31">
        <f t="shared" si="2"/>
        <v>0</v>
      </c>
      <c r="Q14" s="31">
        <f t="shared" si="2"/>
        <v>0</v>
      </c>
      <c r="R14" s="31">
        <f t="shared" si="2"/>
        <v>0</v>
      </c>
      <c r="S14" s="31">
        <f t="shared" si="2"/>
        <v>0</v>
      </c>
      <c r="T14" s="31">
        <f t="shared" si="2"/>
        <v>0</v>
      </c>
      <c r="U14" s="31">
        <f t="shared" si="2"/>
        <v>0</v>
      </c>
    </row>
    <row r="15" spans="1:21" s="25" customFormat="1" ht="25.5">
      <c r="A15" s="23" t="s">
        <v>29</v>
      </c>
      <c r="B15" s="24" t="s">
        <v>119</v>
      </c>
      <c r="C15" s="32">
        <f>SUM(D15:U15)</f>
        <v>9923000</v>
      </c>
      <c r="D15" s="32">
        <f>5904000+2024000</f>
        <v>7928000</v>
      </c>
      <c r="E15" s="32">
        <v>1995000</v>
      </c>
      <c r="F15" s="32"/>
      <c r="G15" s="32"/>
      <c r="H15" s="32"/>
      <c r="I15" s="32"/>
      <c r="J15" s="32"/>
      <c r="K15" s="32"/>
      <c r="L15" s="32"/>
      <c r="M15" s="32"/>
      <c r="N15" s="32"/>
      <c r="O15" s="32"/>
      <c r="P15" s="32"/>
      <c r="Q15" s="32"/>
      <c r="R15" s="32"/>
      <c r="S15" s="32"/>
      <c r="T15" s="32"/>
      <c r="U15" s="32"/>
    </row>
    <row r="16" spans="1:21" ht="21.75" customHeight="1">
      <c r="A16" s="26" t="s">
        <v>28</v>
      </c>
      <c r="B16" s="27" t="s">
        <v>31</v>
      </c>
      <c r="C16" s="31">
        <f>SUM(C17:C24)</f>
        <v>3117000</v>
      </c>
      <c r="D16" s="31">
        <f aca="true" t="shared" si="3" ref="D16:U16">SUM(D17:D24)</f>
        <v>2929000</v>
      </c>
      <c r="E16" s="31">
        <f t="shared" si="3"/>
        <v>188000</v>
      </c>
      <c r="F16" s="31">
        <f t="shared" si="3"/>
        <v>0</v>
      </c>
      <c r="G16" s="31">
        <f t="shared" si="3"/>
        <v>0</v>
      </c>
      <c r="H16" s="31">
        <f t="shared" si="3"/>
        <v>0</v>
      </c>
      <c r="I16" s="31">
        <f t="shared" si="3"/>
        <v>0</v>
      </c>
      <c r="J16" s="31">
        <f t="shared" si="3"/>
        <v>0</v>
      </c>
      <c r="K16" s="31">
        <f t="shared" si="3"/>
        <v>0</v>
      </c>
      <c r="L16" s="31">
        <f t="shared" si="3"/>
        <v>0</v>
      </c>
      <c r="M16" s="31">
        <f t="shared" si="3"/>
        <v>0</v>
      </c>
      <c r="N16" s="31">
        <f t="shared" si="3"/>
        <v>0</v>
      </c>
      <c r="O16" s="31">
        <f t="shared" si="3"/>
        <v>0</v>
      </c>
      <c r="P16" s="31">
        <f t="shared" si="3"/>
        <v>0</v>
      </c>
      <c r="Q16" s="31">
        <f t="shared" si="3"/>
        <v>0</v>
      </c>
      <c r="R16" s="31">
        <f t="shared" si="3"/>
        <v>0</v>
      </c>
      <c r="S16" s="31">
        <f t="shared" si="3"/>
        <v>0</v>
      </c>
      <c r="T16" s="31">
        <f t="shared" si="3"/>
        <v>0</v>
      </c>
      <c r="U16" s="31">
        <f t="shared" si="3"/>
        <v>0</v>
      </c>
    </row>
    <row r="17" spans="1:21" s="25" customFormat="1" ht="21.75" customHeight="1">
      <c r="A17" s="23" t="s">
        <v>75</v>
      </c>
      <c r="B17" s="24" t="s">
        <v>61</v>
      </c>
      <c r="C17" s="32">
        <f aca="true" t="shared" si="4" ref="C17:C24">SUM(D17:U17)</f>
        <v>18000</v>
      </c>
      <c r="D17" s="32">
        <v>18000</v>
      </c>
      <c r="E17" s="32"/>
      <c r="F17" s="32"/>
      <c r="G17" s="32"/>
      <c r="H17" s="32"/>
      <c r="I17" s="32"/>
      <c r="J17" s="32"/>
      <c r="K17" s="32"/>
      <c r="L17" s="32"/>
      <c r="M17" s="32"/>
      <c r="N17" s="32"/>
      <c r="O17" s="32"/>
      <c r="P17" s="32"/>
      <c r="Q17" s="32"/>
      <c r="R17" s="32"/>
      <c r="S17" s="32"/>
      <c r="T17" s="32"/>
      <c r="U17" s="32"/>
    </row>
    <row r="18" spans="1:21" s="25" customFormat="1" ht="53.25" customHeight="1">
      <c r="A18" s="23" t="s">
        <v>76</v>
      </c>
      <c r="B18" s="33" t="s">
        <v>120</v>
      </c>
      <c r="C18" s="32">
        <f t="shared" si="4"/>
        <v>616000</v>
      </c>
      <c r="D18" s="32">
        <f>352000+88000</f>
        <v>440000</v>
      </c>
      <c r="E18" s="32">
        <v>176000</v>
      </c>
      <c r="F18" s="32"/>
      <c r="G18" s="32"/>
      <c r="H18" s="32"/>
      <c r="I18" s="32"/>
      <c r="J18" s="32"/>
      <c r="K18" s="32"/>
      <c r="L18" s="32"/>
      <c r="M18" s="32"/>
      <c r="N18" s="32"/>
      <c r="O18" s="32"/>
      <c r="P18" s="32"/>
      <c r="Q18" s="32"/>
      <c r="R18" s="32"/>
      <c r="S18" s="32"/>
      <c r="T18" s="32"/>
      <c r="U18" s="32"/>
    </row>
    <row r="19" spans="1:21" s="25" customFormat="1" ht="20.25" customHeight="1">
      <c r="A19" s="23" t="s">
        <v>77</v>
      </c>
      <c r="B19" s="34" t="s">
        <v>62</v>
      </c>
      <c r="C19" s="32">
        <f t="shared" si="4"/>
        <v>18000</v>
      </c>
      <c r="D19" s="32">
        <v>18000</v>
      </c>
      <c r="E19" s="32"/>
      <c r="F19" s="32"/>
      <c r="G19" s="32"/>
      <c r="H19" s="32"/>
      <c r="I19" s="32"/>
      <c r="J19" s="32"/>
      <c r="K19" s="32"/>
      <c r="L19" s="32"/>
      <c r="M19" s="32"/>
      <c r="N19" s="32"/>
      <c r="O19" s="32"/>
      <c r="P19" s="32"/>
      <c r="Q19" s="32"/>
      <c r="R19" s="32"/>
      <c r="S19" s="32"/>
      <c r="T19" s="32"/>
      <c r="U19" s="32"/>
    </row>
    <row r="20" spans="1:21" s="25" customFormat="1" ht="33.75" customHeight="1">
      <c r="A20" s="23" t="s">
        <v>78</v>
      </c>
      <c r="B20" s="34" t="s">
        <v>113</v>
      </c>
      <c r="C20" s="32">
        <f t="shared" si="4"/>
        <v>225000</v>
      </c>
      <c r="D20" s="32">
        <v>225000</v>
      </c>
      <c r="E20" s="32"/>
      <c r="F20" s="32"/>
      <c r="G20" s="32"/>
      <c r="H20" s="32"/>
      <c r="I20" s="32"/>
      <c r="J20" s="32"/>
      <c r="K20" s="32"/>
      <c r="L20" s="32"/>
      <c r="M20" s="32"/>
      <c r="N20" s="32"/>
      <c r="O20" s="32"/>
      <c r="P20" s="32"/>
      <c r="Q20" s="32"/>
      <c r="R20" s="32"/>
      <c r="S20" s="32"/>
      <c r="T20" s="32"/>
      <c r="U20" s="32"/>
    </row>
    <row r="21" spans="1:21" s="25" customFormat="1" ht="35.25" customHeight="1">
      <c r="A21" s="23" t="s">
        <v>79</v>
      </c>
      <c r="B21" s="34" t="s">
        <v>114</v>
      </c>
      <c r="C21" s="32">
        <f t="shared" si="4"/>
        <v>43000</v>
      </c>
      <c r="D21" s="32">
        <v>43000</v>
      </c>
      <c r="E21" s="32"/>
      <c r="F21" s="32"/>
      <c r="G21" s="32"/>
      <c r="H21" s="32"/>
      <c r="I21" s="32"/>
      <c r="J21" s="32"/>
      <c r="K21" s="32"/>
      <c r="L21" s="32"/>
      <c r="M21" s="32"/>
      <c r="N21" s="32"/>
      <c r="O21" s="32"/>
      <c r="P21" s="32"/>
      <c r="Q21" s="32"/>
      <c r="R21" s="32"/>
      <c r="S21" s="32"/>
      <c r="T21" s="32"/>
      <c r="U21" s="32"/>
    </row>
    <row r="22" spans="1:21" s="25" customFormat="1" ht="51" customHeight="1">
      <c r="A22" s="23" t="s">
        <v>80</v>
      </c>
      <c r="B22" s="34" t="s">
        <v>112</v>
      </c>
      <c r="C22" s="32">
        <f t="shared" si="4"/>
        <v>2160000</v>
      </c>
      <c r="D22" s="32">
        <v>2160000</v>
      </c>
      <c r="E22" s="32"/>
      <c r="F22" s="32"/>
      <c r="G22" s="32"/>
      <c r="H22" s="32"/>
      <c r="I22" s="32"/>
      <c r="J22" s="32"/>
      <c r="K22" s="32"/>
      <c r="L22" s="32"/>
      <c r="M22" s="32"/>
      <c r="N22" s="32"/>
      <c r="O22" s="32"/>
      <c r="P22" s="32"/>
      <c r="Q22" s="32"/>
      <c r="R22" s="32"/>
      <c r="S22" s="32"/>
      <c r="T22" s="32"/>
      <c r="U22" s="32"/>
    </row>
    <row r="23" spans="1:21" s="25" customFormat="1" ht="36.75" customHeight="1">
      <c r="A23" s="23" t="s">
        <v>81</v>
      </c>
      <c r="B23" s="34" t="s">
        <v>104</v>
      </c>
      <c r="C23" s="32">
        <f t="shared" si="4"/>
        <v>32000</v>
      </c>
      <c r="D23" s="32">
        <f>44*500+6*500</f>
        <v>25000</v>
      </c>
      <c r="E23" s="32">
        <f>6500+500</f>
        <v>7000</v>
      </c>
      <c r="F23" s="32"/>
      <c r="G23" s="32"/>
      <c r="H23" s="32"/>
      <c r="I23" s="32"/>
      <c r="J23" s="32"/>
      <c r="K23" s="32"/>
      <c r="L23" s="32"/>
      <c r="M23" s="32"/>
      <c r="N23" s="32"/>
      <c r="O23" s="32"/>
      <c r="P23" s="32"/>
      <c r="Q23" s="32"/>
      <c r="R23" s="32"/>
      <c r="S23" s="32"/>
      <c r="T23" s="32"/>
      <c r="U23" s="32"/>
    </row>
    <row r="24" spans="1:21" s="25" customFormat="1" ht="42.75" customHeight="1">
      <c r="A24" s="23" t="s">
        <v>137</v>
      </c>
      <c r="B24" s="34" t="s">
        <v>138</v>
      </c>
      <c r="C24" s="32">
        <f t="shared" si="4"/>
        <v>5000</v>
      </c>
      <c r="D24" s="32"/>
      <c r="E24" s="32">
        <v>5000</v>
      </c>
      <c r="F24" s="32"/>
      <c r="G24" s="32"/>
      <c r="H24" s="32"/>
      <c r="I24" s="32"/>
      <c r="J24" s="32"/>
      <c r="K24" s="32"/>
      <c r="L24" s="32"/>
      <c r="M24" s="32"/>
      <c r="N24" s="32"/>
      <c r="O24" s="32"/>
      <c r="P24" s="32"/>
      <c r="Q24" s="32"/>
      <c r="R24" s="32"/>
      <c r="S24" s="32"/>
      <c r="T24" s="32"/>
      <c r="U24" s="32"/>
    </row>
    <row r="25" spans="1:21" ht="25.5">
      <c r="A25" s="26">
        <v>2</v>
      </c>
      <c r="B25" s="27" t="s">
        <v>39</v>
      </c>
      <c r="C25" s="31">
        <f>SUM(C26:C27)</f>
        <v>1222000</v>
      </c>
      <c r="D25" s="31">
        <f aca="true" t="shared" si="5" ref="D25:U25">SUM(D26:D27)</f>
        <v>35600</v>
      </c>
      <c r="E25" s="31">
        <f t="shared" si="5"/>
        <v>9600</v>
      </c>
      <c r="F25" s="31">
        <f t="shared" si="5"/>
        <v>104800</v>
      </c>
      <c r="G25" s="31">
        <f t="shared" si="5"/>
        <v>9600</v>
      </c>
      <c r="H25" s="31">
        <f t="shared" si="5"/>
        <v>9600</v>
      </c>
      <c r="I25" s="31">
        <f t="shared" si="5"/>
        <v>112000</v>
      </c>
      <c r="J25" s="31">
        <f t="shared" si="5"/>
        <v>75200</v>
      </c>
      <c r="K25" s="31">
        <f t="shared" si="5"/>
        <v>132800</v>
      </c>
      <c r="L25" s="31">
        <f t="shared" si="5"/>
        <v>143200</v>
      </c>
      <c r="M25" s="31">
        <f t="shared" si="5"/>
        <v>149600</v>
      </c>
      <c r="N25" s="31">
        <f t="shared" si="5"/>
        <v>130400</v>
      </c>
      <c r="O25" s="31">
        <f t="shared" si="5"/>
        <v>112800</v>
      </c>
      <c r="P25" s="31">
        <f t="shared" si="5"/>
        <v>105600</v>
      </c>
      <c r="Q25" s="31">
        <f t="shared" si="5"/>
        <v>91200</v>
      </c>
      <c r="R25" s="31">
        <f t="shared" si="5"/>
        <v>0</v>
      </c>
      <c r="S25" s="31"/>
      <c r="T25" s="31">
        <f t="shared" si="5"/>
        <v>0</v>
      </c>
      <c r="U25" s="31">
        <f t="shared" si="5"/>
        <v>0</v>
      </c>
    </row>
    <row r="26" spans="1:21" ht="21" customHeight="1">
      <c r="A26" s="23" t="s">
        <v>4</v>
      </c>
      <c r="B26" s="24" t="s">
        <v>34</v>
      </c>
      <c r="C26" s="32">
        <f>SUM(D26:U26)</f>
        <v>0</v>
      </c>
      <c r="D26" s="31"/>
      <c r="E26" s="31"/>
      <c r="F26" s="31"/>
      <c r="G26" s="31"/>
      <c r="H26" s="31"/>
      <c r="I26" s="31"/>
      <c r="J26" s="31"/>
      <c r="K26" s="31"/>
      <c r="L26" s="31"/>
      <c r="M26" s="31"/>
      <c r="N26" s="31"/>
      <c r="O26" s="31"/>
      <c r="P26" s="31"/>
      <c r="Q26" s="31"/>
      <c r="R26" s="31"/>
      <c r="S26" s="31"/>
      <c r="T26" s="31"/>
      <c r="U26" s="31"/>
    </row>
    <row r="27" spans="1:21" s="25" customFormat="1" ht="21" customHeight="1">
      <c r="A27" s="23" t="s">
        <v>5</v>
      </c>
      <c r="B27" s="24" t="s">
        <v>35</v>
      </c>
      <c r="C27" s="32">
        <f>SUM(D27:U27)</f>
        <v>1222000</v>
      </c>
      <c r="D27" s="32">
        <f>D28</f>
        <v>35600</v>
      </c>
      <c r="E27" s="32">
        <f aca="true" t="shared" si="6" ref="E27:U27">E28</f>
        <v>9600</v>
      </c>
      <c r="F27" s="32">
        <f t="shared" si="6"/>
        <v>104800</v>
      </c>
      <c r="G27" s="32">
        <f t="shared" si="6"/>
        <v>9600</v>
      </c>
      <c r="H27" s="32">
        <f t="shared" si="6"/>
        <v>9600</v>
      </c>
      <c r="I27" s="32">
        <f t="shared" si="6"/>
        <v>112000</v>
      </c>
      <c r="J27" s="32">
        <f t="shared" si="6"/>
        <v>75200</v>
      </c>
      <c r="K27" s="32">
        <f t="shared" si="6"/>
        <v>132800</v>
      </c>
      <c r="L27" s="32">
        <f t="shared" si="6"/>
        <v>143200</v>
      </c>
      <c r="M27" s="32">
        <f t="shared" si="6"/>
        <v>149600</v>
      </c>
      <c r="N27" s="32">
        <f t="shared" si="6"/>
        <v>130400</v>
      </c>
      <c r="O27" s="32">
        <f t="shared" si="6"/>
        <v>112800</v>
      </c>
      <c r="P27" s="32">
        <f t="shared" si="6"/>
        <v>105600</v>
      </c>
      <c r="Q27" s="32">
        <f t="shared" si="6"/>
        <v>91200</v>
      </c>
      <c r="R27" s="32">
        <f t="shared" si="6"/>
        <v>0</v>
      </c>
      <c r="S27" s="32"/>
      <c r="T27" s="32">
        <f t="shared" si="6"/>
        <v>0</v>
      </c>
      <c r="U27" s="32">
        <f t="shared" si="6"/>
        <v>0</v>
      </c>
    </row>
    <row r="28" spans="1:21" s="25" customFormat="1" ht="21" customHeight="1">
      <c r="A28" s="23" t="s">
        <v>63</v>
      </c>
      <c r="B28" s="24" t="s">
        <v>64</v>
      </c>
      <c r="C28" s="32">
        <f>SUM(D28:U28)</f>
        <v>1222000</v>
      </c>
      <c r="D28" s="32">
        <f>26000+9600</f>
        <v>35600</v>
      </c>
      <c r="E28" s="32">
        <v>9600</v>
      </c>
      <c r="F28" s="32">
        <v>104800</v>
      </c>
      <c r="G28" s="32">
        <v>9600</v>
      </c>
      <c r="H28" s="32">
        <v>9600</v>
      </c>
      <c r="I28" s="32">
        <v>112000</v>
      </c>
      <c r="J28" s="32">
        <v>75200</v>
      </c>
      <c r="K28" s="32">
        <v>132800</v>
      </c>
      <c r="L28" s="32">
        <v>143200</v>
      </c>
      <c r="M28" s="32">
        <v>149600</v>
      </c>
      <c r="N28" s="32">
        <v>130400</v>
      </c>
      <c r="O28" s="32">
        <v>112800</v>
      </c>
      <c r="P28" s="32">
        <v>105600</v>
      </c>
      <c r="Q28" s="32">
        <v>91200</v>
      </c>
      <c r="R28" s="32"/>
      <c r="S28" s="32"/>
      <c r="T28" s="32"/>
      <c r="U28" s="32"/>
    </row>
    <row r="29" spans="1:21" ht="21" customHeight="1">
      <c r="A29" s="26">
        <v>3</v>
      </c>
      <c r="B29" s="27" t="s">
        <v>32</v>
      </c>
      <c r="C29" s="31">
        <f>C30+C57+C77</f>
        <v>286319729</v>
      </c>
      <c r="D29" s="31">
        <f>D30+D57+D77</f>
        <v>30681000</v>
      </c>
      <c r="E29" s="31">
        <f>E30+E57+E77</f>
        <v>10000</v>
      </c>
      <c r="F29" s="31">
        <f>F30+F57+F77</f>
        <v>18528229</v>
      </c>
      <c r="G29" s="31">
        <f>G30+G57+G77</f>
        <v>1685500</v>
      </c>
      <c r="H29" s="31">
        <f>H30+H57+H77</f>
        <v>2080000</v>
      </c>
      <c r="I29" s="31">
        <f>I30+I57+I77</f>
        <v>29364320</v>
      </c>
      <c r="J29" s="31">
        <f>J30+J57+J77</f>
        <v>14871170</v>
      </c>
      <c r="K29" s="31">
        <f>K30+K57+K77</f>
        <v>32179520</v>
      </c>
      <c r="L29" s="31">
        <f>L30+L57+L77</f>
        <v>29848520</v>
      </c>
      <c r="M29" s="31">
        <f>M30+M57+M77</f>
        <v>21528620</v>
      </c>
      <c r="N29" s="31">
        <f>N30+N57+N77</f>
        <v>26462900</v>
      </c>
      <c r="O29" s="31">
        <f>O30+O57+O77</f>
        <v>21020370</v>
      </c>
      <c r="P29" s="31">
        <f>P30+P57+P77</f>
        <v>27988030</v>
      </c>
      <c r="Q29" s="31">
        <f>Q30+Q57+Q77</f>
        <v>26986550</v>
      </c>
      <c r="R29" s="31">
        <f>R30+R57+R77</f>
        <v>0</v>
      </c>
      <c r="S29" s="31">
        <f>S30+S57+S77</f>
        <v>348000</v>
      </c>
      <c r="T29" s="31">
        <f>T30+T57+T77</f>
        <v>305000</v>
      </c>
      <c r="U29" s="31">
        <f>U30+U57+U77</f>
        <v>469000</v>
      </c>
    </row>
    <row r="30" spans="1:21" ht="21" customHeight="1">
      <c r="A30" s="26" t="s">
        <v>33</v>
      </c>
      <c r="B30" s="27" t="s">
        <v>40</v>
      </c>
      <c r="C30" s="31">
        <f>C31+C33</f>
        <v>58731500</v>
      </c>
      <c r="D30" s="31">
        <f aca="true" t="shared" si="7" ref="D30:U30">D31+D33</f>
        <v>1581000</v>
      </c>
      <c r="E30" s="31">
        <f t="shared" si="7"/>
        <v>10000</v>
      </c>
      <c r="F30" s="31">
        <f t="shared" si="7"/>
        <v>0</v>
      </c>
      <c r="G30" s="31">
        <f t="shared" si="7"/>
        <v>0</v>
      </c>
      <c r="H30" s="31">
        <f t="shared" si="7"/>
        <v>0</v>
      </c>
      <c r="I30" s="31">
        <f t="shared" si="7"/>
        <v>29364320</v>
      </c>
      <c r="J30" s="31">
        <f t="shared" si="7"/>
        <v>14320090</v>
      </c>
      <c r="K30" s="31">
        <f t="shared" si="7"/>
        <v>1991440</v>
      </c>
      <c r="L30" s="31">
        <f t="shared" si="7"/>
        <v>1381000</v>
      </c>
      <c r="M30" s="31">
        <f t="shared" si="7"/>
        <v>973200</v>
      </c>
      <c r="N30" s="31">
        <f t="shared" si="7"/>
        <v>1890520</v>
      </c>
      <c r="O30" s="31">
        <f t="shared" si="7"/>
        <v>901550</v>
      </c>
      <c r="P30" s="31">
        <f t="shared" si="7"/>
        <v>2624230</v>
      </c>
      <c r="Q30" s="31">
        <f t="shared" si="7"/>
        <v>2572150</v>
      </c>
      <c r="R30" s="31">
        <f t="shared" si="7"/>
        <v>0</v>
      </c>
      <c r="S30" s="31">
        <f t="shared" si="7"/>
        <v>348000</v>
      </c>
      <c r="T30" s="31">
        <f t="shared" si="7"/>
        <v>305000</v>
      </c>
      <c r="U30" s="31">
        <f t="shared" si="7"/>
        <v>469000</v>
      </c>
    </row>
    <row r="31" spans="1:21" ht="27" customHeight="1">
      <c r="A31" s="26" t="s">
        <v>95</v>
      </c>
      <c r="B31" s="27" t="s">
        <v>34</v>
      </c>
      <c r="C31" s="31">
        <f>C32</f>
        <v>21494000</v>
      </c>
      <c r="D31" s="31">
        <f aca="true" t="shared" si="8" ref="D31:U31">D32</f>
        <v>0</v>
      </c>
      <c r="E31" s="31">
        <f t="shared" si="8"/>
        <v>0</v>
      </c>
      <c r="F31" s="31">
        <f t="shared" si="8"/>
        <v>0</v>
      </c>
      <c r="G31" s="31">
        <f t="shared" si="8"/>
        <v>0</v>
      </c>
      <c r="H31" s="31">
        <f t="shared" si="8"/>
        <v>0</v>
      </c>
      <c r="I31" s="31">
        <f t="shared" si="8"/>
        <v>21494000</v>
      </c>
      <c r="J31" s="31">
        <f t="shared" si="8"/>
        <v>0</v>
      </c>
      <c r="K31" s="31">
        <f t="shared" si="8"/>
        <v>0</v>
      </c>
      <c r="L31" s="31">
        <f t="shared" si="8"/>
        <v>0</v>
      </c>
      <c r="M31" s="31">
        <f t="shared" si="8"/>
        <v>0</v>
      </c>
      <c r="N31" s="31">
        <f t="shared" si="8"/>
        <v>0</v>
      </c>
      <c r="O31" s="31">
        <f t="shared" si="8"/>
        <v>0</v>
      </c>
      <c r="P31" s="31">
        <f t="shared" si="8"/>
        <v>0</v>
      </c>
      <c r="Q31" s="31">
        <f t="shared" si="8"/>
        <v>0</v>
      </c>
      <c r="R31" s="31">
        <f t="shared" si="8"/>
        <v>0</v>
      </c>
      <c r="S31" s="31">
        <f t="shared" si="8"/>
        <v>0</v>
      </c>
      <c r="T31" s="31">
        <f t="shared" si="8"/>
        <v>0</v>
      </c>
      <c r="U31" s="31">
        <f t="shared" si="8"/>
        <v>0</v>
      </c>
    </row>
    <row r="32" spans="1:21" s="25" customFormat="1" ht="37.5" customHeight="1">
      <c r="A32" s="23" t="s">
        <v>63</v>
      </c>
      <c r="B32" s="24" t="s">
        <v>121</v>
      </c>
      <c r="C32" s="32">
        <f>SUM(D32:U32)</f>
        <v>21494000</v>
      </c>
      <c r="D32" s="32"/>
      <c r="E32" s="32"/>
      <c r="F32" s="32"/>
      <c r="G32" s="32"/>
      <c r="H32" s="32"/>
      <c r="I32" s="32">
        <f>21322000+172000</f>
        <v>21494000</v>
      </c>
      <c r="J32" s="32"/>
      <c r="K32" s="32"/>
      <c r="L32" s="32"/>
      <c r="M32" s="32"/>
      <c r="N32" s="32"/>
      <c r="O32" s="32"/>
      <c r="P32" s="32"/>
      <c r="Q32" s="32"/>
      <c r="R32" s="32"/>
      <c r="S32" s="32"/>
      <c r="T32" s="32"/>
      <c r="U32" s="32"/>
    </row>
    <row r="33" spans="1:21" ht="19.5" customHeight="1">
      <c r="A33" s="26" t="s">
        <v>96</v>
      </c>
      <c r="B33" s="27" t="s">
        <v>35</v>
      </c>
      <c r="C33" s="31">
        <f>SUM(C34:C36)+C37+C42+C46+C50+C55+C56</f>
        <v>37237500</v>
      </c>
      <c r="D33" s="31">
        <f aca="true" t="shared" si="9" ref="D33:U33">SUM(D34:D36)+D37+D42+D46+D50+D55+D56</f>
        <v>1581000</v>
      </c>
      <c r="E33" s="31">
        <f t="shared" si="9"/>
        <v>10000</v>
      </c>
      <c r="F33" s="31">
        <f t="shared" si="9"/>
        <v>0</v>
      </c>
      <c r="G33" s="31">
        <f t="shared" si="9"/>
        <v>0</v>
      </c>
      <c r="H33" s="31">
        <f t="shared" si="9"/>
        <v>0</v>
      </c>
      <c r="I33" s="31">
        <f t="shared" si="9"/>
        <v>7870320</v>
      </c>
      <c r="J33" s="31">
        <f t="shared" si="9"/>
        <v>14320090</v>
      </c>
      <c r="K33" s="31">
        <f t="shared" si="9"/>
        <v>1991440</v>
      </c>
      <c r="L33" s="31">
        <f t="shared" si="9"/>
        <v>1381000</v>
      </c>
      <c r="M33" s="31">
        <f t="shared" si="9"/>
        <v>973200</v>
      </c>
      <c r="N33" s="31">
        <f t="shared" si="9"/>
        <v>1890520</v>
      </c>
      <c r="O33" s="31">
        <f t="shared" si="9"/>
        <v>901550</v>
      </c>
      <c r="P33" s="31">
        <f t="shared" si="9"/>
        <v>2624230</v>
      </c>
      <c r="Q33" s="31">
        <f t="shared" si="9"/>
        <v>2572150</v>
      </c>
      <c r="R33" s="31">
        <f t="shared" si="9"/>
        <v>0</v>
      </c>
      <c r="S33" s="31">
        <f t="shared" si="9"/>
        <v>348000</v>
      </c>
      <c r="T33" s="31">
        <f t="shared" si="9"/>
        <v>305000</v>
      </c>
      <c r="U33" s="31">
        <f t="shared" si="9"/>
        <v>469000</v>
      </c>
    </row>
    <row r="34" spans="1:21" s="25" customFormat="1" ht="42" customHeight="1">
      <c r="A34" s="23" t="s">
        <v>63</v>
      </c>
      <c r="B34" s="24" t="s">
        <v>121</v>
      </c>
      <c r="C34" s="32">
        <f>SUM(D34:U34)</f>
        <v>13677000</v>
      </c>
      <c r="D34" s="32"/>
      <c r="E34" s="32"/>
      <c r="F34" s="32"/>
      <c r="G34" s="32"/>
      <c r="H34" s="32"/>
      <c r="I34" s="32"/>
      <c r="J34" s="32">
        <f>13567000+110000</f>
        <v>13677000</v>
      </c>
      <c r="K34" s="32"/>
      <c r="L34" s="32"/>
      <c r="M34" s="32"/>
      <c r="N34" s="32"/>
      <c r="O34" s="32"/>
      <c r="P34" s="32"/>
      <c r="Q34" s="32"/>
      <c r="R34" s="32"/>
      <c r="S34" s="32"/>
      <c r="T34" s="32"/>
      <c r="U34" s="32"/>
    </row>
    <row r="35" spans="1:21" s="25" customFormat="1" ht="33" customHeight="1">
      <c r="A35" s="23" t="s">
        <v>63</v>
      </c>
      <c r="B35" s="34" t="s">
        <v>65</v>
      </c>
      <c r="C35" s="32">
        <f>SUM(D35:U35)</f>
        <v>2840000</v>
      </c>
      <c r="D35" s="32"/>
      <c r="E35" s="32"/>
      <c r="F35" s="32"/>
      <c r="G35" s="32"/>
      <c r="H35" s="32"/>
      <c r="I35" s="32"/>
      <c r="J35" s="32">
        <v>208500</v>
      </c>
      <c r="K35" s="32">
        <v>445500</v>
      </c>
      <c r="L35" s="32">
        <v>571000</v>
      </c>
      <c r="M35" s="32">
        <v>377000</v>
      </c>
      <c r="N35" s="32">
        <v>461500</v>
      </c>
      <c r="O35" s="32">
        <v>230500</v>
      </c>
      <c r="P35" s="32">
        <v>270500</v>
      </c>
      <c r="Q35" s="32">
        <v>275500</v>
      </c>
      <c r="R35" s="32"/>
      <c r="S35" s="32"/>
      <c r="T35" s="32"/>
      <c r="U35" s="32"/>
    </row>
    <row r="36" spans="1:21" s="25" customFormat="1" ht="31.5" customHeight="1">
      <c r="A36" s="23" t="s">
        <v>63</v>
      </c>
      <c r="B36" s="34" t="s">
        <v>104</v>
      </c>
      <c r="C36" s="32">
        <f>SUM(D36:U36)</f>
        <v>182500</v>
      </c>
      <c r="D36" s="32">
        <v>60000</v>
      </c>
      <c r="E36" s="32"/>
      <c r="F36" s="32"/>
      <c r="G36" s="32"/>
      <c r="H36" s="32"/>
      <c r="I36" s="32">
        <f>74500</f>
        <v>74500</v>
      </c>
      <c r="J36" s="32">
        <v>48000</v>
      </c>
      <c r="K36" s="32"/>
      <c r="L36" s="32"/>
      <c r="M36" s="32"/>
      <c r="N36" s="32"/>
      <c r="O36" s="32"/>
      <c r="P36" s="32"/>
      <c r="Q36" s="32"/>
      <c r="R36" s="32"/>
      <c r="S36" s="32"/>
      <c r="T36" s="32"/>
      <c r="U36" s="32"/>
    </row>
    <row r="37" spans="1:21" ht="30.75" customHeight="1">
      <c r="A37" s="26" t="s">
        <v>63</v>
      </c>
      <c r="B37" s="36" t="s">
        <v>67</v>
      </c>
      <c r="C37" s="31">
        <f>SUM(C38:C41)</f>
        <v>1122000</v>
      </c>
      <c r="D37" s="31">
        <f aca="true" t="shared" si="10" ref="D37:U37">SUM(D38:D41)</f>
        <v>0</v>
      </c>
      <c r="E37" s="31">
        <f t="shared" si="10"/>
        <v>0</v>
      </c>
      <c r="F37" s="31">
        <f t="shared" si="10"/>
        <v>0</v>
      </c>
      <c r="G37" s="31">
        <f t="shared" si="10"/>
        <v>0</v>
      </c>
      <c r="H37" s="31">
        <f t="shared" si="10"/>
        <v>0</v>
      </c>
      <c r="I37" s="31">
        <f t="shared" si="10"/>
        <v>0</v>
      </c>
      <c r="J37" s="31">
        <f t="shared" si="10"/>
        <v>0</v>
      </c>
      <c r="K37" s="31">
        <f t="shared" si="10"/>
        <v>0</v>
      </c>
      <c r="L37" s="31">
        <f t="shared" si="10"/>
        <v>0</v>
      </c>
      <c r="M37" s="31">
        <f t="shared" si="10"/>
        <v>0</v>
      </c>
      <c r="N37" s="31">
        <f t="shared" si="10"/>
        <v>0</v>
      </c>
      <c r="O37" s="31">
        <f t="shared" si="10"/>
        <v>0</v>
      </c>
      <c r="P37" s="31">
        <f t="shared" si="10"/>
        <v>0</v>
      </c>
      <c r="Q37" s="31">
        <f t="shared" si="10"/>
        <v>0</v>
      </c>
      <c r="R37" s="31">
        <f t="shared" si="10"/>
        <v>0</v>
      </c>
      <c r="S37" s="31">
        <f t="shared" si="10"/>
        <v>348000</v>
      </c>
      <c r="T37" s="31">
        <f t="shared" si="10"/>
        <v>305000</v>
      </c>
      <c r="U37" s="31">
        <f t="shared" si="10"/>
        <v>469000</v>
      </c>
    </row>
    <row r="38" spans="1:21" s="30" customFormat="1" ht="47.25" customHeight="1">
      <c r="A38" s="23" t="s">
        <v>66</v>
      </c>
      <c r="B38" s="29" t="s">
        <v>130</v>
      </c>
      <c r="C38" s="35">
        <f>SUM(D38:U38)</f>
        <v>0</v>
      </c>
      <c r="D38" s="35"/>
      <c r="E38" s="35"/>
      <c r="F38" s="35"/>
      <c r="G38" s="35"/>
      <c r="H38" s="35"/>
      <c r="I38" s="35"/>
      <c r="J38" s="35"/>
      <c r="K38" s="35"/>
      <c r="L38" s="35"/>
      <c r="M38" s="35"/>
      <c r="N38" s="35"/>
      <c r="O38" s="35"/>
      <c r="P38" s="35"/>
      <c r="Q38" s="35"/>
      <c r="R38" s="35"/>
      <c r="S38" s="35"/>
      <c r="T38" s="35"/>
      <c r="U38" s="35"/>
    </row>
    <row r="39" spans="1:21" s="30" customFormat="1" ht="47.25" customHeight="1">
      <c r="A39" s="23" t="s">
        <v>66</v>
      </c>
      <c r="B39" s="37" t="s">
        <v>27</v>
      </c>
      <c r="C39" s="35">
        <f>SUM(D39:U39)</f>
        <v>469000</v>
      </c>
      <c r="D39" s="35"/>
      <c r="E39" s="35"/>
      <c r="F39" s="35"/>
      <c r="G39" s="35"/>
      <c r="H39" s="35"/>
      <c r="I39" s="35"/>
      <c r="J39" s="35"/>
      <c r="K39" s="35"/>
      <c r="L39" s="35"/>
      <c r="M39" s="35"/>
      <c r="N39" s="35"/>
      <c r="O39" s="35"/>
      <c r="P39" s="35"/>
      <c r="Q39" s="35"/>
      <c r="R39" s="35"/>
      <c r="S39" s="35"/>
      <c r="T39" s="35"/>
      <c r="U39" s="35">
        <v>469000</v>
      </c>
    </row>
    <row r="40" spans="1:21" s="30" customFormat="1" ht="63.75">
      <c r="A40" s="23" t="s">
        <v>66</v>
      </c>
      <c r="B40" s="37" t="s">
        <v>68</v>
      </c>
      <c r="C40" s="35">
        <f>SUM(D40:U40)</f>
        <v>305000</v>
      </c>
      <c r="D40" s="35"/>
      <c r="E40" s="35"/>
      <c r="F40" s="35"/>
      <c r="G40" s="35"/>
      <c r="H40" s="35"/>
      <c r="I40" s="35"/>
      <c r="J40" s="35"/>
      <c r="K40" s="35"/>
      <c r="L40" s="35"/>
      <c r="M40" s="35"/>
      <c r="N40" s="35"/>
      <c r="O40" s="35"/>
      <c r="P40" s="35"/>
      <c r="Q40" s="35"/>
      <c r="R40" s="35"/>
      <c r="S40" s="35"/>
      <c r="T40" s="35">
        <v>305000</v>
      </c>
      <c r="U40" s="35"/>
    </row>
    <row r="41" spans="1:21" s="30" customFormat="1" ht="39.75" customHeight="1">
      <c r="A41" s="28" t="s">
        <v>66</v>
      </c>
      <c r="B41" s="38" t="s">
        <v>124</v>
      </c>
      <c r="C41" s="35">
        <f>SUM(D41:U41)</f>
        <v>348000</v>
      </c>
      <c r="D41" s="35"/>
      <c r="E41" s="35"/>
      <c r="F41" s="35"/>
      <c r="G41" s="35"/>
      <c r="H41" s="35"/>
      <c r="I41" s="35"/>
      <c r="J41" s="35"/>
      <c r="K41" s="35"/>
      <c r="L41" s="35"/>
      <c r="M41" s="35"/>
      <c r="N41" s="35"/>
      <c r="O41" s="35"/>
      <c r="P41" s="35"/>
      <c r="Q41" s="35"/>
      <c r="R41" s="35"/>
      <c r="S41" s="35">
        <v>348000</v>
      </c>
      <c r="T41" s="35"/>
      <c r="U41" s="35"/>
    </row>
    <row r="42" spans="1:21" s="25" customFormat="1" ht="103.5" customHeight="1">
      <c r="A42" s="23" t="s">
        <v>63</v>
      </c>
      <c r="B42" s="24" t="s">
        <v>133</v>
      </c>
      <c r="C42" s="32">
        <f>C43+C44</f>
        <v>8433000</v>
      </c>
      <c r="D42" s="32">
        <f aca="true" t="shared" si="11" ref="D42:U42">D43+D44</f>
        <v>801000</v>
      </c>
      <c r="E42" s="32">
        <f t="shared" si="11"/>
        <v>0</v>
      </c>
      <c r="F42" s="32">
        <f t="shared" si="11"/>
        <v>0</v>
      </c>
      <c r="G42" s="32">
        <f t="shared" si="11"/>
        <v>0</v>
      </c>
      <c r="H42" s="32">
        <f t="shared" si="11"/>
        <v>0</v>
      </c>
      <c r="I42" s="32">
        <f t="shared" si="11"/>
        <v>741000</v>
      </c>
      <c r="J42" s="32">
        <f t="shared" si="11"/>
        <v>145000</v>
      </c>
      <c r="K42" s="32">
        <f t="shared" si="11"/>
        <v>1246000</v>
      </c>
      <c r="L42" s="32">
        <f t="shared" si="11"/>
        <v>590000</v>
      </c>
      <c r="M42" s="32">
        <f t="shared" si="11"/>
        <v>369000</v>
      </c>
      <c r="N42" s="32">
        <f t="shared" si="11"/>
        <v>819000</v>
      </c>
      <c r="O42" s="32">
        <f t="shared" si="11"/>
        <v>454000</v>
      </c>
      <c r="P42" s="32">
        <f t="shared" si="11"/>
        <v>1766000</v>
      </c>
      <c r="Q42" s="32">
        <f t="shared" si="11"/>
        <v>1502000</v>
      </c>
      <c r="R42" s="32">
        <f t="shared" si="11"/>
        <v>0</v>
      </c>
      <c r="S42" s="32">
        <f t="shared" si="11"/>
        <v>0</v>
      </c>
      <c r="T42" s="32">
        <f t="shared" si="11"/>
        <v>0</v>
      </c>
      <c r="U42" s="32">
        <f t="shared" si="11"/>
        <v>0</v>
      </c>
    </row>
    <row r="43" spans="1:21" s="25" customFormat="1" ht="71.25" customHeight="1">
      <c r="A43" s="47" t="s">
        <v>66</v>
      </c>
      <c r="B43" s="24" t="s">
        <v>125</v>
      </c>
      <c r="C43" s="32">
        <f>SUM(D43:U43)</f>
        <v>8413000</v>
      </c>
      <c r="D43" s="32">
        <v>781000</v>
      </c>
      <c r="E43" s="32"/>
      <c r="F43" s="32"/>
      <c r="G43" s="32"/>
      <c r="H43" s="32"/>
      <c r="I43" s="32">
        <v>741000</v>
      </c>
      <c r="J43" s="32">
        <v>145000</v>
      </c>
      <c r="K43" s="32">
        <v>1246000</v>
      </c>
      <c r="L43" s="32">
        <v>590000</v>
      </c>
      <c r="M43" s="32">
        <v>369000</v>
      </c>
      <c r="N43" s="32">
        <v>819000</v>
      </c>
      <c r="O43" s="32">
        <v>454000</v>
      </c>
      <c r="P43" s="32">
        <v>1766000</v>
      </c>
      <c r="Q43" s="32">
        <v>1502000</v>
      </c>
      <c r="R43" s="32"/>
      <c r="S43" s="32"/>
      <c r="T43" s="32"/>
      <c r="U43" s="32"/>
    </row>
    <row r="44" spans="1:21" s="25" customFormat="1" ht="78.75" customHeight="1">
      <c r="A44" s="23" t="s">
        <v>66</v>
      </c>
      <c r="B44" s="24" t="s">
        <v>126</v>
      </c>
      <c r="C44" s="32">
        <f>C45</f>
        <v>20000</v>
      </c>
      <c r="D44" s="32">
        <f aca="true" t="shared" si="12" ref="D44:U44">D45</f>
        <v>20000</v>
      </c>
      <c r="E44" s="32">
        <f t="shared" si="12"/>
        <v>0</v>
      </c>
      <c r="F44" s="32">
        <f t="shared" si="12"/>
        <v>0</v>
      </c>
      <c r="G44" s="32">
        <f t="shared" si="12"/>
        <v>0</v>
      </c>
      <c r="H44" s="32">
        <f t="shared" si="12"/>
        <v>0</v>
      </c>
      <c r="I44" s="32">
        <f t="shared" si="12"/>
        <v>0</v>
      </c>
      <c r="J44" s="32">
        <f t="shared" si="12"/>
        <v>0</v>
      </c>
      <c r="K44" s="32">
        <f t="shared" si="12"/>
        <v>0</v>
      </c>
      <c r="L44" s="32">
        <f t="shared" si="12"/>
        <v>0</v>
      </c>
      <c r="M44" s="32">
        <f t="shared" si="12"/>
        <v>0</v>
      </c>
      <c r="N44" s="32">
        <f t="shared" si="12"/>
        <v>0</v>
      </c>
      <c r="O44" s="32">
        <f t="shared" si="12"/>
        <v>0</v>
      </c>
      <c r="P44" s="32">
        <f t="shared" si="12"/>
        <v>0</v>
      </c>
      <c r="Q44" s="32">
        <f t="shared" si="12"/>
        <v>0</v>
      </c>
      <c r="R44" s="32">
        <f t="shared" si="12"/>
        <v>0</v>
      </c>
      <c r="S44" s="32">
        <f t="shared" si="12"/>
        <v>0</v>
      </c>
      <c r="T44" s="32">
        <f t="shared" si="12"/>
        <v>0</v>
      </c>
      <c r="U44" s="32">
        <f t="shared" si="12"/>
        <v>0</v>
      </c>
    </row>
    <row r="45" spans="1:21" s="30" customFormat="1" ht="53.25" customHeight="1">
      <c r="A45" s="28"/>
      <c r="B45" s="29" t="s">
        <v>107</v>
      </c>
      <c r="C45" s="35">
        <f>SUM(D45:U45)</f>
        <v>20000</v>
      </c>
      <c r="D45" s="35">
        <v>20000</v>
      </c>
      <c r="E45" s="35"/>
      <c r="F45" s="35"/>
      <c r="G45" s="35"/>
      <c r="H45" s="35"/>
      <c r="I45" s="35"/>
      <c r="J45" s="35"/>
      <c r="K45" s="35"/>
      <c r="L45" s="35"/>
      <c r="M45" s="35"/>
      <c r="N45" s="35"/>
      <c r="O45" s="35"/>
      <c r="P45" s="35"/>
      <c r="Q45" s="35"/>
      <c r="R45" s="35"/>
      <c r="S45" s="35"/>
      <c r="T45" s="35"/>
      <c r="U45" s="35"/>
    </row>
    <row r="46" spans="1:21" s="25" customFormat="1" ht="78" customHeight="1">
      <c r="A46" s="23" t="s">
        <v>63</v>
      </c>
      <c r="B46" s="24" t="s">
        <v>134</v>
      </c>
      <c r="C46" s="32">
        <f>C47+C49</f>
        <v>8183000</v>
      </c>
      <c r="D46" s="32">
        <f aca="true" t="shared" si="13" ref="D46:U46">D47+D49</f>
        <v>106000</v>
      </c>
      <c r="E46" s="32">
        <f t="shared" si="13"/>
        <v>0</v>
      </c>
      <c r="F46" s="32">
        <f t="shared" si="13"/>
        <v>0</v>
      </c>
      <c r="G46" s="32">
        <f t="shared" si="13"/>
        <v>0</v>
      </c>
      <c r="H46" s="32">
        <f t="shared" si="13"/>
        <v>0</v>
      </c>
      <c r="I46" s="32">
        <f t="shared" si="13"/>
        <v>6450000</v>
      </c>
      <c r="J46" s="32">
        <f t="shared" si="13"/>
        <v>101000</v>
      </c>
      <c r="K46" s="32">
        <f t="shared" si="13"/>
        <v>135000</v>
      </c>
      <c r="L46" s="32">
        <f t="shared" si="13"/>
        <v>123000</v>
      </c>
      <c r="M46" s="32">
        <f t="shared" si="13"/>
        <v>125000</v>
      </c>
      <c r="N46" s="32">
        <f t="shared" si="13"/>
        <v>121000</v>
      </c>
      <c r="O46" s="32">
        <f t="shared" si="13"/>
        <v>122000</v>
      </c>
      <c r="P46" s="32">
        <f t="shared" si="13"/>
        <v>486000</v>
      </c>
      <c r="Q46" s="32">
        <f t="shared" si="13"/>
        <v>414000</v>
      </c>
      <c r="R46" s="32">
        <f t="shared" si="13"/>
        <v>0</v>
      </c>
      <c r="S46" s="32">
        <f t="shared" si="13"/>
        <v>0</v>
      </c>
      <c r="T46" s="32">
        <f t="shared" si="13"/>
        <v>0</v>
      </c>
      <c r="U46" s="32">
        <f t="shared" si="13"/>
        <v>0</v>
      </c>
    </row>
    <row r="47" spans="1:21" s="25" customFormat="1" ht="55.5" customHeight="1">
      <c r="A47" s="23" t="s">
        <v>66</v>
      </c>
      <c r="B47" s="24" t="s">
        <v>108</v>
      </c>
      <c r="C47" s="32">
        <f>C48</f>
        <v>7726000</v>
      </c>
      <c r="D47" s="32">
        <f aca="true" t="shared" si="14" ref="D47:U47">D48</f>
        <v>0</v>
      </c>
      <c r="E47" s="32">
        <f t="shared" si="14"/>
        <v>0</v>
      </c>
      <c r="F47" s="32">
        <f t="shared" si="14"/>
        <v>0</v>
      </c>
      <c r="G47" s="32">
        <f t="shared" si="14"/>
        <v>0</v>
      </c>
      <c r="H47" s="32">
        <f t="shared" si="14"/>
        <v>0</v>
      </c>
      <c r="I47" s="32">
        <f t="shared" si="14"/>
        <v>6400000</v>
      </c>
      <c r="J47" s="32">
        <f t="shared" si="14"/>
        <v>77000</v>
      </c>
      <c r="K47" s="32">
        <f t="shared" si="14"/>
        <v>95000</v>
      </c>
      <c r="L47" s="32">
        <f t="shared" si="14"/>
        <v>85000</v>
      </c>
      <c r="M47" s="32">
        <f t="shared" si="14"/>
        <v>85000</v>
      </c>
      <c r="N47" s="32">
        <f t="shared" si="14"/>
        <v>85000</v>
      </c>
      <c r="O47" s="32">
        <f t="shared" si="14"/>
        <v>85000</v>
      </c>
      <c r="P47" s="32">
        <f t="shared" si="14"/>
        <v>440000</v>
      </c>
      <c r="Q47" s="32">
        <f t="shared" si="14"/>
        <v>374000</v>
      </c>
      <c r="R47" s="32">
        <f t="shared" si="14"/>
        <v>0</v>
      </c>
      <c r="S47" s="32">
        <f t="shared" si="14"/>
        <v>0</v>
      </c>
      <c r="T47" s="32">
        <f t="shared" si="14"/>
        <v>0</v>
      </c>
      <c r="U47" s="32">
        <f t="shared" si="14"/>
        <v>0</v>
      </c>
    </row>
    <row r="48" spans="1:21" s="30" customFormat="1" ht="30.75" customHeight="1">
      <c r="A48" s="28"/>
      <c r="B48" s="29" t="s">
        <v>109</v>
      </c>
      <c r="C48" s="35">
        <f>SUM(D48:U48)</f>
        <v>7726000</v>
      </c>
      <c r="D48" s="35"/>
      <c r="E48" s="35"/>
      <c r="F48" s="35"/>
      <c r="G48" s="35"/>
      <c r="H48" s="35"/>
      <c r="I48" s="35">
        <v>6400000</v>
      </c>
      <c r="J48" s="35">
        <v>77000</v>
      </c>
      <c r="K48" s="35">
        <v>95000</v>
      </c>
      <c r="L48" s="35">
        <v>85000</v>
      </c>
      <c r="M48" s="35">
        <v>85000</v>
      </c>
      <c r="N48" s="35">
        <v>85000</v>
      </c>
      <c r="O48" s="35">
        <v>85000</v>
      </c>
      <c r="P48" s="35">
        <v>440000</v>
      </c>
      <c r="Q48" s="35">
        <v>374000</v>
      </c>
      <c r="R48" s="35"/>
      <c r="S48" s="35"/>
      <c r="T48" s="35"/>
      <c r="U48" s="35"/>
    </row>
    <row r="49" spans="1:21" s="25" customFormat="1" ht="49.5" customHeight="1">
      <c r="A49" s="23" t="s">
        <v>66</v>
      </c>
      <c r="B49" s="24" t="s">
        <v>127</v>
      </c>
      <c r="C49" s="32">
        <f>SUM(D49:U49)</f>
        <v>457000</v>
      </c>
      <c r="D49" s="32">
        <v>106000</v>
      </c>
      <c r="E49" s="32"/>
      <c r="F49" s="32"/>
      <c r="G49" s="32"/>
      <c r="H49" s="32"/>
      <c r="I49" s="32">
        <v>50000</v>
      </c>
      <c r="J49" s="32">
        <v>24000</v>
      </c>
      <c r="K49" s="32">
        <v>40000</v>
      </c>
      <c r="L49" s="32">
        <v>38000</v>
      </c>
      <c r="M49" s="32">
        <v>40000</v>
      </c>
      <c r="N49" s="32">
        <v>36000</v>
      </c>
      <c r="O49" s="32">
        <v>37000</v>
      </c>
      <c r="P49" s="32">
        <v>46000</v>
      </c>
      <c r="Q49" s="32">
        <v>40000</v>
      </c>
      <c r="R49" s="32"/>
      <c r="S49" s="32"/>
      <c r="T49" s="32"/>
      <c r="U49" s="32"/>
    </row>
    <row r="50" spans="1:21" s="25" customFormat="1" ht="71.25" customHeight="1">
      <c r="A50" s="23" t="s">
        <v>63</v>
      </c>
      <c r="B50" s="24" t="s">
        <v>135</v>
      </c>
      <c r="C50" s="32">
        <f>C51+C53</f>
        <v>2370000</v>
      </c>
      <c r="D50" s="32">
        <f aca="true" t="shared" si="15" ref="D50:U50">D51+D53</f>
        <v>184000</v>
      </c>
      <c r="E50" s="32">
        <f t="shared" si="15"/>
        <v>10000</v>
      </c>
      <c r="F50" s="32">
        <f t="shared" si="15"/>
        <v>0</v>
      </c>
      <c r="G50" s="32">
        <f t="shared" si="15"/>
        <v>0</v>
      </c>
      <c r="H50" s="32">
        <f t="shared" si="15"/>
        <v>0</v>
      </c>
      <c r="I50" s="32">
        <f t="shared" si="15"/>
        <v>604820</v>
      </c>
      <c r="J50" s="32">
        <f t="shared" si="15"/>
        <v>140590</v>
      </c>
      <c r="K50" s="32">
        <f t="shared" si="15"/>
        <v>164940</v>
      </c>
      <c r="L50" s="32">
        <f t="shared" si="15"/>
        <v>97000</v>
      </c>
      <c r="M50" s="32">
        <f t="shared" si="15"/>
        <v>102200</v>
      </c>
      <c r="N50" s="32">
        <f t="shared" si="15"/>
        <v>489020</v>
      </c>
      <c r="O50" s="32">
        <f t="shared" si="15"/>
        <v>95050</v>
      </c>
      <c r="P50" s="32">
        <f t="shared" si="15"/>
        <v>101730</v>
      </c>
      <c r="Q50" s="32">
        <f t="shared" si="15"/>
        <v>380650</v>
      </c>
      <c r="R50" s="32">
        <f t="shared" si="15"/>
        <v>0</v>
      </c>
      <c r="S50" s="32">
        <f t="shared" si="15"/>
        <v>0</v>
      </c>
      <c r="T50" s="32">
        <f t="shared" si="15"/>
        <v>0</v>
      </c>
      <c r="U50" s="32">
        <f t="shared" si="15"/>
        <v>0</v>
      </c>
    </row>
    <row r="51" spans="1:21" s="25" customFormat="1" ht="59.25" customHeight="1">
      <c r="A51" s="23" t="s">
        <v>66</v>
      </c>
      <c r="B51" s="24" t="s">
        <v>128</v>
      </c>
      <c r="C51" s="32">
        <f>C52</f>
        <v>2350000</v>
      </c>
      <c r="D51" s="32">
        <f aca="true" t="shared" si="16" ref="D51:U51">D52</f>
        <v>184000</v>
      </c>
      <c r="E51" s="32">
        <f t="shared" si="16"/>
        <v>0</v>
      </c>
      <c r="F51" s="32">
        <f t="shared" si="16"/>
        <v>0</v>
      </c>
      <c r="G51" s="32">
        <f t="shared" si="16"/>
        <v>0</v>
      </c>
      <c r="H51" s="32">
        <f t="shared" si="16"/>
        <v>0</v>
      </c>
      <c r="I51" s="32">
        <f t="shared" si="16"/>
        <v>604820</v>
      </c>
      <c r="J51" s="32">
        <f t="shared" si="16"/>
        <v>140590</v>
      </c>
      <c r="K51" s="32">
        <f t="shared" si="16"/>
        <v>162940</v>
      </c>
      <c r="L51" s="32">
        <f t="shared" si="16"/>
        <v>95000</v>
      </c>
      <c r="M51" s="32">
        <f t="shared" si="16"/>
        <v>102200</v>
      </c>
      <c r="N51" s="32">
        <f t="shared" si="16"/>
        <v>489020</v>
      </c>
      <c r="O51" s="32">
        <f t="shared" si="16"/>
        <v>93050</v>
      </c>
      <c r="P51" s="32">
        <f t="shared" si="16"/>
        <v>99730</v>
      </c>
      <c r="Q51" s="32">
        <f t="shared" si="16"/>
        <v>378650</v>
      </c>
      <c r="R51" s="32">
        <f t="shared" si="16"/>
        <v>0</v>
      </c>
      <c r="S51" s="32">
        <f t="shared" si="16"/>
        <v>0</v>
      </c>
      <c r="T51" s="32">
        <f t="shared" si="16"/>
        <v>0</v>
      </c>
      <c r="U51" s="32">
        <f t="shared" si="16"/>
        <v>0</v>
      </c>
    </row>
    <row r="52" spans="1:21" s="30" customFormat="1" ht="68.25" customHeight="1">
      <c r="A52" s="28"/>
      <c r="B52" s="29" t="s">
        <v>110</v>
      </c>
      <c r="C52" s="35">
        <f>SUM(D52:U52)</f>
        <v>2350000</v>
      </c>
      <c r="D52" s="35">
        <v>184000</v>
      </c>
      <c r="E52" s="35"/>
      <c r="F52" s="35"/>
      <c r="G52" s="35"/>
      <c r="H52" s="35"/>
      <c r="I52" s="35">
        <v>604820</v>
      </c>
      <c r="J52" s="35">
        <v>140590</v>
      </c>
      <c r="K52" s="35">
        <v>162940</v>
      </c>
      <c r="L52" s="35">
        <v>95000</v>
      </c>
      <c r="M52" s="35">
        <v>102200</v>
      </c>
      <c r="N52" s="35">
        <v>489020</v>
      </c>
      <c r="O52" s="35">
        <v>93050</v>
      </c>
      <c r="P52" s="35">
        <v>99730</v>
      </c>
      <c r="Q52" s="35">
        <v>378650</v>
      </c>
      <c r="R52" s="35"/>
      <c r="S52" s="35"/>
      <c r="T52" s="35"/>
      <c r="U52" s="35"/>
    </row>
    <row r="53" spans="1:21" s="25" customFormat="1" ht="79.5" customHeight="1">
      <c r="A53" s="23" t="s">
        <v>66</v>
      </c>
      <c r="B53" s="24" t="s">
        <v>129</v>
      </c>
      <c r="C53" s="32">
        <f>C54</f>
        <v>20000</v>
      </c>
      <c r="D53" s="32">
        <f aca="true" t="shared" si="17" ref="D53:U53">D54</f>
        <v>0</v>
      </c>
      <c r="E53" s="32">
        <f t="shared" si="17"/>
        <v>10000</v>
      </c>
      <c r="F53" s="32">
        <f t="shared" si="17"/>
        <v>0</v>
      </c>
      <c r="G53" s="32">
        <f t="shared" si="17"/>
        <v>0</v>
      </c>
      <c r="H53" s="32">
        <f t="shared" si="17"/>
        <v>0</v>
      </c>
      <c r="I53" s="32">
        <f t="shared" si="17"/>
        <v>0</v>
      </c>
      <c r="J53" s="32">
        <f t="shared" si="17"/>
        <v>0</v>
      </c>
      <c r="K53" s="32">
        <f t="shared" si="17"/>
        <v>2000</v>
      </c>
      <c r="L53" s="32">
        <f t="shared" si="17"/>
        <v>2000</v>
      </c>
      <c r="M53" s="32">
        <f t="shared" si="17"/>
        <v>0</v>
      </c>
      <c r="N53" s="32">
        <f t="shared" si="17"/>
        <v>0</v>
      </c>
      <c r="O53" s="32">
        <f t="shared" si="17"/>
        <v>2000</v>
      </c>
      <c r="P53" s="32">
        <f t="shared" si="17"/>
        <v>2000</v>
      </c>
      <c r="Q53" s="32">
        <f t="shared" si="17"/>
        <v>2000</v>
      </c>
      <c r="R53" s="32">
        <f t="shared" si="17"/>
        <v>0</v>
      </c>
      <c r="S53" s="32">
        <f t="shared" si="17"/>
        <v>0</v>
      </c>
      <c r="T53" s="32">
        <f t="shared" si="17"/>
        <v>0</v>
      </c>
      <c r="U53" s="32">
        <f t="shared" si="17"/>
        <v>0</v>
      </c>
    </row>
    <row r="54" spans="1:21" s="30" customFormat="1" ht="71.25" customHeight="1">
      <c r="A54" s="28"/>
      <c r="B54" s="29" t="s">
        <v>111</v>
      </c>
      <c r="C54" s="35">
        <f>SUM(D54:U54)</f>
        <v>20000</v>
      </c>
      <c r="D54" s="35"/>
      <c r="E54" s="35">
        <v>10000</v>
      </c>
      <c r="F54" s="35"/>
      <c r="G54" s="35"/>
      <c r="H54" s="35"/>
      <c r="I54" s="35"/>
      <c r="J54" s="35"/>
      <c r="K54" s="35">
        <v>2000</v>
      </c>
      <c r="L54" s="35">
        <v>2000</v>
      </c>
      <c r="M54" s="35"/>
      <c r="N54" s="35"/>
      <c r="O54" s="35">
        <v>2000</v>
      </c>
      <c r="P54" s="35">
        <v>2000</v>
      </c>
      <c r="Q54" s="35">
        <v>2000</v>
      </c>
      <c r="R54" s="35"/>
      <c r="S54" s="35"/>
      <c r="T54" s="35"/>
      <c r="U54" s="35"/>
    </row>
    <row r="55" spans="1:21" s="25" customFormat="1" ht="51.75" customHeight="1">
      <c r="A55" s="23" t="s">
        <v>63</v>
      </c>
      <c r="B55" s="57" t="s">
        <v>142</v>
      </c>
      <c r="C55" s="32">
        <f>SUM(D55:U55)</f>
        <v>298000</v>
      </c>
      <c r="D55" s="32">
        <v>298000</v>
      </c>
      <c r="E55" s="32"/>
      <c r="F55" s="32"/>
      <c r="G55" s="32"/>
      <c r="H55" s="32"/>
      <c r="I55" s="32"/>
      <c r="J55" s="32"/>
      <c r="K55" s="32"/>
      <c r="L55" s="32"/>
      <c r="M55" s="32"/>
      <c r="N55" s="32"/>
      <c r="O55" s="32"/>
      <c r="P55" s="32"/>
      <c r="Q55" s="32"/>
      <c r="R55" s="32"/>
      <c r="S55" s="32"/>
      <c r="T55" s="32"/>
      <c r="U55" s="32"/>
    </row>
    <row r="56" spans="1:21" s="58" customFormat="1" ht="33.75" customHeight="1">
      <c r="A56" s="23" t="s">
        <v>63</v>
      </c>
      <c r="B56" s="57" t="s">
        <v>143</v>
      </c>
      <c r="C56" s="32">
        <f>SUM(D56:U56)</f>
        <v>132000</v>
      </c>
      <c r="D56" s="32">
        <v>132000</v>
      </c>
      <c r="E56" s="32"/>
      <c r="F56" s="32"/>
      <c r="G56" s="32"/>
      <c r="H56" s="32"/>
      <c r="I56" s="32"/>
      <c r="J56" s="32"/>
      <c r="K56" s="32"/>
      <c r="L56" s="32"/>
      <c r="M56" s="32"/>
      <c r="N56" s="32"/>
      <c r="O56" s="32"/>
      <c r="P56" s="32"/>
      <c r="Q56" s="32"/>
      <c r="R56" s="32"/>
      <c r="S56" s="32"/>
      <c r="T56" s="32"/>
      <c r="U56" s="32"/>
    </row>
    <row r="57" spans="1:21" ht="30.75" customHeight="1">
      <c r="A57" s="26" t="s">
        <v>41</v>
      </c>
      <c r="B57" s="27" t="s">
        <v>42</v>
      </c>
      <c r="C57" s="31">
        <f aca="true" t="shared" si="18" ref="C57:U57">C58+C60</f>
        <v>225625229</v>
      </c>
      <c r="D57" s="31">
        <f t="shared" si="18"/>
        <v>29100000</v>
      </c>
      <c r="E57" s="31">
        <f t="shared" si="18"/>
        <v>0</v>
      </c>
      <c r="F57" s="31">
        <f t="shared" si="18"/>
        <v>18528229</v>
      </c>
      <c r="G57" s="31">
        <f t="shared" si="18"/>
        <v>1685500</v>
      </c>
      <c r="H57" s="31">
        <f t="shared" si="18"/>
        <v>2080000</v>
      </c>
      <c r="I57" s="31">
        <f t="shared" si="18"/>
        <v>0</v>
      </c>
      <c r="J57" s="31">
        <f t="shared" si="18"/>
        <v>551080</v>
      </c>
      <c r="K57" s="31">
        <f t="shared" si="18"/>
        <v>30188080</v>
      </c>
      <c r="L57" s="31">
        <f t="shared" si="18"/>
        <v>28467520</v>
      </c>
      <c r="M57" s="31">
        <f t="shared" si="18"/>
        <v>20555420</v>
      </c>
      <c r="N57" s="31">
        <f t="shared" si="18"/>
        <v>24572380</v>
      </c>
      <c r="O57" s="31">
        <f t="shared" si="18"/>
        <v>20118820</v>
      </c>
      <c r="P57" s="31">
        <f t="shared" si="18"/>
        <v>25363800</v>
      </c>
      <c r="Q57" s="31">
        <f t="shared" si="18"/>
        <v>24414400</v>
      </c>
      <c r="R57" s="31">
        <f t="shared" si="18"/>
        <v>0</v>
      </c>
      <c r="S57" s="31">
        <f>S58+S60</f>
        <v>0</v>
      </c>
      <c r="T57" s="31">
        <f t="shared" si="18"/>
        <v>0</v>
      </c>
      <c r="U57" s="31">
        <f t="shared" si="18"/>
        <v>0</v>
      </c>
    </row>
    <row r="58" spans="1:21" ht="23.25" customHeight="1">
      <c r="A58" s="26" t="s">
        <v>82</v>
      </c>
      <c r="B58" s="27" t="s">
        <v>34</v>
      </c>
      <c r="C58" s="31">
        <f>C59</f>
        <v>3750000</v>
      </c>
      <c r="D58" s="31">
        <f aca="true" t="shared" si="19" ref="D58:U58">D59</f>
        <v>0</v>
      </c>
      <c r="E58" s="31">
        <f t="shared" si="19"/>
        <v>0</v>
      </c>
      <c r="F58" s="31">
        <f t="shared" si="19"/>
        <v>0</v>
      </c>
      <c r="G58" s="31">
        <f t="shared" si="19"/>
        <v>1678000</v>
      </c>
      <c r="H58" s="31">
        <f t="shared" si="19"/>
        <v>2072000</v>
      </c>
      <c r="I58" s="31">
        <f t="shared" si="19"/>
        <v>0</v>
      </c>
      <c r="J58" s="31">
        <f t="shared" si="19"/>
        <v>0</v>
      </c>
      <c r="K58" s="31">
        <f t="shared" si="19"/>
        <v>0</v>
      </c>
      <c r="L58" s="31">
        <f t="shared" si="19"/>
        <v>0</v>
      </c>
      <c r="M58" s="31">
        <f t="shared" si="19"/>
        <v>0</v>
      </c>
      <c r="N58" s="31">
        <f t="shared" si="19"/>
        <v>0</v>
      </c>
      <c r="O58" s="31">
        <f t="shared" si="19"/>
        <v>0</v>
      </c>
      <c r="P58" s="31">
        <f t="shared" si="19"/>
        <v>0</v>
      </c>
      <c r="Q58" s="31">
        <f t="shared" si="19"/>
        <v>0</v>
      </c>
      <c r="R58" s="31">
        <f t="shared" si="19"/>
        <v>0</v>
      </c>
      <c r="S58" s="31">
        <f t="shared" si="19"/>
        <v>0</v>
      </c>
      <c r="T58" s="31">
        <f t="shared" si="19"/>
        <v>0</v>
      </c>
      <c r="U58" s="31">
        <f t="shared" si="19"/>
        <v>0</v>
      </c>
    </row>
    <row r="59" spans="1:21" s="25" customFormat="1" ht="36.75" customHeight="1">
      <c r="A59" s="23" t="s">
        <v>63</v>
      </c>
      <c r="B59" s="24" t="s">
        <v>121</v>
      </c>
      <c r="C59" s="32">
        <f>SUM(D59:U59)</f>
        <v>3750000</v>
      </c>
      <c r="D59" s="32"/>
      <c r="E59" s="32"/>
      <c r="F59" s="32"/>
      <c r="G59" s="32">
        <f>1665000+13000</f>
        <v>1678000</v>
      </c>
      <c r="H59" s="32">
        <f>2055000+17000</f>
        <v>2072000</v>
      </c>
      <c r="I59" s="32"/>
      <c r="J59" s="32"/>
      <c r="K59" s="32"/>
      <c r="L59" s="32"/>
      <c r="M59" s="32"/>
      <c r="N59" s="32"/>
      <c r="O59" s="32"/>
      <c r="P59" s="32"/>
      <c r="Q59" s="32"/>
      <c r="R59" s="32"/>
      <c r="S59" s="32"/>
      <c r="T59" s="32"/>
      <c r="U59" s="32"/>
    </row>
    <row r="60" spans="1:21" ht="30.75" customHeight="1">
      <c r="A60" s="26" t="s">
        <v>83</v>
      </c>
      <c r="B60" s="27" t="s">
        <v>35</v>
      </c>
      <c r="C60" s="31">
        <f>SUM(C61:C76)</f>
        <v>221875229</v>
      </c>
      <c r="D60" s="31">
        <f>SUM(D61:D76)</f>
        <v>29100000</v>
      </c>
      <c r="E60" s="31">
        <f>SUM(E61:E76)</f>
        <v>0</v>
      </c>
      <c r="F60" s="31">
        <f>SUM(F61:F76)</f>
        <v>18528229</v>
      </c>
      <c r="G60" s="31">
        <f>SUM(G61:G76)</f>
        <v>7500</v>
      </c>
      <c r="H60" s="31">
        <f>SUM(H61:H76)</f>
        <v>8000</v>
      </c>
      <c r="I60" s="31">
        <f>SUM(I61:I76)</f>
        <v>0</v>
      </c>
      <c r="J60" s="31">
        <f>SUM(J61:J76)</f>
        <v>551080</v>
      </c>
      <c r="K60" s="31">
        <f>SUM(K61:K76)</f>
        <v>30188080</v>
      </c>
      <c r="L60" s="31">
        <f>SUM(L61:L76)</f>
        <v>28467520</v>
      </c>
      <c r="M60" s="31">
        <f>SUM(M61:M76)</f>
        <v>20555420</v>
      </c>
      <c r="N60" s="31">
        <f>SUM(N61:N76)</f>
        <v>24572380</v>
      </c>
      <c r="O60" s="31">
        <f>SUM(O61:O76)</f>
        <v>20118820</v>
      </c>
      <c r="P60" s="31">
        <f>SUM(P61:P76)</f>
        <v>25363800</v>
      </c>
      <c r="Q60" s="31">
        <f>SUM(Q61:Q76)</f>
        <v>24414400</v>
      </c>
      <c r="R60" s="31">
        <f>SUM(R61:R76)</f>
        <v>0</v>
      </c>
      <c r="S60" s="31">
        <f>SUM(S61:S76)</f>
        <v>0</v>
      </c>
      <c r="T60" s="31">
        <f>SUM(T61:T76)</f>
        <v>0</v>
      </c>
      <c r="U60" s="31">
        <f>SUM(U61:U76)</f>
        <v>0</v>
      </c>
    </row>
    <row r="61" spans="1:21" s="25" customFormat="1" ht="45.75" customHeight="1">
      <c r="A61" s="23" t="s">
        <v>63</v>
      </c>
      <c r="B61" s="24" t="s">
        <v>121</v>
      </c>
      <c r="C61" s="32">
        <f>SUM(D61:U61)</f>
        <v>185401000</v>
      </c>
      <c r="D61" s="32"/>
      <c r="E61" s="32"/>
      <c r="F61" s="32">
        <f>17326000+140000</f>
        <v>17466000</v>
      </c>
      <c r="G61" s="32"/>
      <c r="H61" s="32"/>
      <c r="I61" s="32"/>
      <c r="J61" s="32"/>
      <c r="K61" s="32">
        <f>29166000+236000</f>
        <v>29402000</v>
      </c>
      <c r="L61" s="32">
        <f>27210000+220000</f>
        <v>27430000</v>
      </c>
      <c r="M61" s="32">
        <f>19569000+158000</f>
        <v>19727000</v>
      </c>
      <c r="N61" s="32">
        <f>23475000+190000</f>
        <v>23665000</v>
      </c>
      <c r="O61" s="32">
        <f>19368000+157000</f>
        <v>19525000</v>
      </c>
      <c r="P61" s="32">
        <f>24430000+198000</f>
        <v>24628000</v>
      </c>
      <c r="Q61" s="32">
        <f>23369000+189000</f>
        <v>23558000</v>
      </c>
      <c r="R61" s="32"/>
      <c r="S61" s="32"/>
      <c r="T61" s="32"/>
      <c r="U61" s="32"/>
    </row>
    <row r="62" spans="1:21" s="25" customFormat="1" ht="30" customHeight="1">
      <c r="A62" s="23" t="s">
        <v>63</v>
      </c>
      <c r="B62" s="34" t="s">
        <v>122</v>
      </c>
      <c r="C62" s="32">
        <f aca="true" t="shared" si="20" ref="C62:C76">SUM(D62:U62)</f>
        <v>9000</v>
      </c>
      <c r="D62" s="32"/>
      <c r="E62" s="32"/>
      <c r="F62" s="32">
        <v>9000</v>
      </c>
      <c r="G62" s="32"/>
      <c r="H62" s="32"/>
      <c r="I62" s="32"/>
      <c r="J62" s="32"/>
      <c r="K62" s="32"/>
      <c r="L62" s="32"/>
      <c r="M62" s="32"/>
      <c r="N62" s="32"/>
      <c r="O62" s="32"/>
      <c r="P62" s="32"/>
      <c r="Q62" s="32"/>
      <c r="R62" s="32"/>
      <c r="S62" s="32"/>
      <c r="T62" s="32"/>
      <c r="U62" s="32"/>
    </row>
    <row r="63" spans="1:21" s="25" customFormat="1" ht="25.5">
      <c r="A63" s="23" t="s">
        <v>63</v>
      </c>
      <c r="B63" s="39" t="s">
        <v>104</v>
      </c>
      <c r="C63" s="32">
        <f t="shared" si="20"/>
        <v>1149500</v>
      </c>
      <c r="D63" s="32"/>
      <c r="E63" s="32"/>
      <c r="F63" s="32">
        <v>382500</v>
      </c>
      <c r="G63" s="32">
        <v>7500</v>
      </c>
      <c r="H63" s="32">
        <v>8000</v>
      </c>
      <c r="I63" s="32"/>
      <c r="J63" s="32"/>
      <c r="K63" s="32">
        <v>110000</v>
      </c>
      <c r="L63" s="32">
        <v>126000</v>
      </c>
      <c r="M63" s="32">
        <v>154500</v>
      </c>
      <c r="N63" s="32">
        <v>112500</v>
      </c>
      <c r="O63" s="32">
        <v>103500</v>
      </c>
      <c r="P63" s="32">
        <v>77000</v>
      </c>
      <c r="Q63" s="32">
        <v>68000</v>
      </c>
      <c r="R63" s="32"/>
      <c r="S63" s="32"/>
      <c r="T63" s="32"/>
      <c r="U63" s="32"/>
    </row>
    <row r="64" spans="1:21" s="25" customFormat="1" ht="24.75" customHeight="1">
      <c r="A64" s="23" t="s">
        <v>63</v>
      </c>
      <c r="B64" s="34" t="s">
        <v>69</v>
      </c>
      <c r="C64" s="32">
        <f t="shared" si="20"/>
        <v>5305000</v>
      </c>
      <c r="D64" s="32"/>
      <c r="E64" s="32"/>
      <c r="F64" s="32"/>
      <c r="G64" s="32"/>
      <c r="H64" s="32"/>
      <c r="I64" s="32"/>
      <c r="J64" s="32">
        <f>311040+40</f>
        <v>311080</v>
      </c>
      <c r="K64" s="32">
        <v>676080</v>
      </c>
      <c r="L64" s="32">
        <v>911520</v>
      </c>
      <c r="M64" s="32">
        <v>673920</v>
      </c>
      <c r="N64" s="32">
        <v>794880</v>
      </c>
      <c r="O64" s="32">
        <v>490320</v>
      </c>
      <c r="P64" s="32">
        <v>658800</v>
      </c>
      <c r="Q64" s="32">
        <v>788400</v>
      </c>
      <c r="R64" s="32"/>
      <c r="S64" s="32"/>
      <c r="T64" s="32"/>
      <c r="U64" s="32"/>
    </row>
    <row r="65" spans="1:21" s="40" customFormat="1" ht="38.25">
      <c r="A65" s="23" t="s">
        <v>63</v>
      </c>
      <c r="B65" s="34" t="s">
        <v>123</v>
      </c>
      <c r="C65" s="32">
        <f t="shared" si="20"/>
        <v>240000</v>
      </c>
      <c r="D65" s="32"/>
      <c r="E65" s="32"/>
      <c r="F65" s="32"/>
      <c r="G65" s="32"/>
      <c r="H65" s="32"/>
      <c r="I65" s="32"/>
      <c r="J65" s="32">
        <v>240000</v>
      </c>
      <c r="K65" s="32"/>
      <c r="L65" s="32"/>
      <c r="M65" s="32"/>
      <c r="N65" s="32"/>
      <c r="O65" s="32"/>
      <c r="P65" s="32"/>
      <c r="Q65" s="32"/>
      <c r="R65" s="32"/>
      <c r="S65" s="32"/>
      <c r="T65" s="32"/>
      <c r="U65" s="32"/>
    </row>
    <row r="66" spans="1:21" s="25" customFormat="1" ht="38.25">
      <c r="A66" s="23" t="s">
        <v>63</v>
      </c>
      <c r="B66" s="24" t="s">
        <v>100</v>
      </c>
      <c r="C66" s="32">
        <f t="shared" si="20"/>
        <v>9000000</v>
      </c>
      <c r="D66" s="32">
        <v>9000000</v>
      </c>
      <c r="E66" s="32"/>
      <c r="F66" s="32"/>
      <c r="G66" s="32"/>
      <c r="H66" s="32"/>
      <c r="I66" s="32"/>
      <c r="J66" s="32"/>
      <c r="K66" s="32"/>
      <c r="L66" s="32"/>
      <c r="M66" s="32"/>
      <c r="N66" s="32"/>
      <c r="O66" s="32"/>
      <c r="P66" s="32"/>
      <c r="Q66" s="32"/>
      <c r="R66" s="32"/>
      <c r="S66" s="32"/>
      <c r="T66" s="32"/>
      <c r="U66" s="32"/>
    </row>
    <row r="67" spans="1:21" s="25" customFormat="1" ht="85.5" customHeight="1">
      <c r="A67" s="23" t="s">
        <v>63</v>
      </c>
      <c r="B67" s="34" t="s">
        <v>131</v>
      </c>
      <c r="C67" s="32">
        <f t="shared" si="20"/>
        <v>2115000</v>
      </c>
      <c r="D67" s="32">
        <v>2115000</v>
      </c>
      <c r="E67" s="32"/>
      <c r="F67" s="32"/>
      <c r="G67" s="32"/>
      <c r="H67" s="32"/>
      <c r="I67" s="32"/>
      <c r="J67" s="32"/>
      <c r="K67" s="32"/>
      <c r="L67" s="32"/>
      <c r="M67" s="32"/>
      <c r="N67" s="32"/>
      <c r="O67" s="32"/>
      <c r="P67" s="32"/>
      <c r="Q67" s="32"/>
      <c r="R67" s="32"/>
      <c r="S67" s="32"/>
      <c r="T67" s="32"/>
      <c r="U67" s="32"/>
    </row>
    <row r="68" spans="1:21" s="25" customFormat="1" ht="44.25" customHeight="1">
      <c r="A68" s="23" t="s">
        <v>63</v>
      </c>
      <c r="B68" s="34" t="s">
        <v>132</v>
      </c>
      <c r="C68" s="32">
        <f t="shared" si="20"/>
        <v>11750000</v>
      </c>
      <c r="D68" s="32">
        <v>11750000</v>
      </c>
      <c r="E68" s="32"/>
      <c r="F68" s="32"/>
      <c r="G68" s="32"/>
      <c r="H68" s="32"/>
      <c r="I68" s="32"/>
      <c r="J68" s="32"/>
      <c r="K68" s="32"/>
      <c r="L68" s="32"/>
      <c r="M68" s="32"/>
      <c r="N68" s="32"/>
      <c r="O68" s="32"/>
      <c r="P68" s="32"/>
      <c r="Q68" s="32"/>
      <c r="R68" s="32"/>
      <c r="S68" s="32"/>
      <c r="T68" s="32"/>
      <c r="U68" s="32"/>
    </row>
    <row r="69" spans="1:21" s="25" customFormat="1" ht="36.75" customHeight="1">
      <c r="A69" s="23" t="s">
        <v>63</v>
      </c>
      <c r="B69" s="34" t="s">
        <v>101</v>
      </c>
      <c r="C69" s="32">
        <f t="shared" si="20"/>
        <v>281000</v>
      </c>
      <c r="D69" s="32"/>
      <c r="E69" s="32"/>
      <c r="F69" s="32">
        <v>281000</v>
      </c>
      <c r="G69" s="32"/>
      <c r="H69" s="32"/>
      <c r="I69" s="32"/>
      <c r="J69" s="32"/>
      <c r="K69" s="32"/>
      <c r="L69" s="32"/>
      <c r="M69" s="32"/>
      <c r="N69" s="32"/>
      <c r="O69" s="32"/>
      <c r="P69" s="32"/>
      <c r="Q69" s="32"/>
      <c r="R69" s="32"/>
      <c r="S69" s="32"/>
      <c r="T69" s="32"/>
      <c r="U69" s="32"/>
    </row>
    <row r="70" spans="1:21" s="25" customFormat="1" ht="49.5" customHeight="1">
      <c r="A70" s="23" t="s">
        <v>63</v>
      </c>
      <c r="B70" s="34" t="s">
        <v>102</v>
      </c>
      <c r="C70" s="32">
        <f t="shared" si="20"/>
        <v>450000</v>
      </c>
      <c r="D70" s="32">
        <v>450000</v>
      </c>
      <c r="E70" s="32"/>
      <c r="F70" s="32"/>
      <c r="G70" s="32"/>
      <c r="H70" s="32"/>
      <c r="I70" s="32"/>
      <c r="J70" s="32"/>
      <c r="K70" s="32"/>
      <c r="L70" s="32"/>
      <c r="M70" s="32"/>
      <c r="N70" s="32"/>
      <c r="O70" s="32"/>
      <c r="P70" s="32"/>
      <c r="Q70" s="32"/>
      <c r="R70" s="32"/>
      <c r="S70" s="32"/>
      <c r="T70" s="32"/>
      <c r="U70" s="32"/>
    </row>
    <row r="71" spans="1:21" s="25" customFormat="1" ht="65.25" customHeight="1">
      <c r="A71" s="23" t="s">
        <v>63</v>
      </c>
      <c r="B71" s="34" t="s">
        <v>115</v>
      </c>
      <c r="C71" s="32">
        <f t="shared" si="20"/>
        <v>3510000</v>
      </c>
      <c r="D71" s="32">
        <v>3510000</v>
      </c>
      <c r="E71" s="32"/>
      <c r="F71" s="32"/>
      <c r="G71" s="32"/>
      <c r="H71" s="32"/>
      <c r="I71" s="32"/>
      <c r="J71" s="32"/>
      <c r="K71" s="32"/>
      <c r="L71" s="32"/>
      <c r="M71" s="32"/>
      <c r="N71" s="32"/>
      <c r="O71" s="32"/>
      <c r="P71" s="32"/>
      <c r="Q71" s="32"/>
      <c r="R71" s="32"/>
      <c r="S71" s="32"/>
      <c r="T71" s="32"/>
      <c r="U71" s="32"/>
    </row>
    <row r="72" spans="1:21" s="25" customFormat="1" ht="65.25" customHeight="1">
      <c r="A72" s="23" t="s">
        <v>63</v>
      </c>
      <c r="B72" s="34" t="s">
        <v>103</v>
      </c>
      <c r="C72" s="32">
        <f t="shared" si="20"/>
        <v>1440000</v>
      </c>
      <c r="D72" s="32">
        <v>1440000</v>
      </c>
      <c r="E72" s="32"/>
      <c r="F72" s="32"/>
      <c r="G72" s="32"/>
      <c r="H72" s="32"/>
      <c r="I72" s="32"/>
      <c r="J72" s="32"/>
      <c r="K72" s="32"/>
      <c r="L72" s="32"/>
      <c r="M72" s="32"/>
      <c r="N72" s="32"/>
      <c r="O72" s="32"/>
      <c r="P72" s="32"/>
      <c r="Q72" s="32"/>
      <c r="R72" s="32"/>
      <c r="S72" s="32"/>
      <c r="T72" s="32"/>
      <c r="U72" s="32"/>
    </row>
    <row r="73" spans="1:21" s="25" customFormat="1" ht="40.5" customHeight="1">
      <c r="A73" s="23" t="s">
        <v>63</v>
      </c>
      <c r="B73" s="34" t="s">
        <v>138</v>
      </c>
      <c r="C73" s="32">
        <f t="shared" si="20"/>
        <v>4729</v>
      </c>
      <c r="D73" s="32"/>
      <c r="E73" s="32"/>
      <c r="F73" s="32">
        <v>4729</v>
      </c>
      <c r="G73" s="32"/>
      <c r="H73" s="32"/>
      <c r="I73" s="32"/>
      <c r="J73" s="32"/>
      <c r="K73" s="32"/>
      <c r="L73" s="32"/>
      <c r="M73" s="32"/>
      <c r="N73" s="32"/>
      <c r="O73" s="32"/>
      <c r="P73" s="32"/>
      <c r="Q73" s="32"/>
      <c r="R73" s="32"/>
      <c r="S73" s="32"/>
      <c r="T73" s="32"/>
      <c r="U73" s="32"/>
    </row>
    <row r="74" spans="1:21" s="58" customFormat="1" ht="36" customHeight="1">
      <c r="A74" s="23" t="s">
        <v>63</v>
      </c>
      <c r="B74" s="57" t="s">
        <v>139</v>
      </c>
      <c r="C74" s="32">
        <f t="shared" si="20"/>
        <v>701000</v>
      </c>
      <c r="D74" s="32">
        <v>701000</v>
      </c>
      <c r="E74" s="32"/>
      <c r="F74" s="32"/>
      <c r="G74" s="32"/>
      <c r="H74" s="32"/>
      <c r="I74" s="32"/>
      <c r="J74" s="32"/>
      <c r="K74" s="32"/>
      <c r="L74" s="32"/>
      <c r="M74" s="32"/>
      <c r="N74" s="32"/>
      <c r="O74" s="32"/>
      <c r="P74" s="32"/>
      <c r="Q74" s="32"/>
      <c r="R74" s="32"/>
      <c r="S74" s="32"/>
      <c r="T74" s="32"/>
      <c r="U74" s="32"/>
    </row>
    <row r="75" spans="1:21" s="58" customFormat="1" ht="36" customHeight="1">
      <c r="A75" s="23" t="s">
        <v>63</v>
      </c>
      <c r="B75" s="57" t="s">
        <v>140</v>
      </c>
      <c r="C75" s="32">
        <f t="shared" si="20"/>
        <v>134000</v>
      </c>
      <c r="D75" s="32">
        <v>134000</v>
      </c>
      <c r="E75" s="32"/>
      <c r="F75" s="32"/>
      <c r="G75" s="32"/>
      <c r="H75" s="32"/>
      <c r="I75" s="32"/>
      <c r="J75" s="32"/>
      <c r="K75" s="32"/>
      <c r="L75" s="32"/>
      <c r="M75" s="32"/>
      <c r="N75" s="32"/>
      <c r="O75" s="32"/>
      <c r="P75" s="32"/>
      <c r="Q75" s="32"/>
      <c r="R75" s="32"/>
      <c r="S75" s="32"/>
      <c r="T75" s="32"/>
      <c r="U75" s="32"/>
    </row>
    <row r="76" spans="1:21" s="58" customFormat="1" ht="40.5" customHeight="1">
      <c r="A76" s="23" t="s">
        <v>63</v>
      </c>
      <c r="B76" s="57" t="s">
        <v>141</v>
      </c>
      <c r="C76" s="32">
        <f t="shared" si="20"/>
        <v>385000</v>
      </c>
      <c r="D76" s="32"/>
      <c r="E76" s="32"/>
      <c r="F76" s="32">
        <v>385000</v>
      </c>
      <c r="G76" s="32"/>
      <c r="H76" s="32"/>
      <c r="I76" s="32"/>
      <c r="J76" s="32"/>
      <c r="K76" s="32"/>
      <c r="L76" s="32"/>
      <c r="M76" s="32"/>
      <c r="N76" s="32"/>
      <c r="O76" s="32"/>
      <c r="P76" s="32"/>
      <c r="Q76" s="32"/>
      <c r="R76" s="32"/>
      <c r="S76" s="32"/>
      <c r="T76" s="32"/>
      <c r="U76" s="32"/>
    </row>
    <row r="77" spans="1:21" ht="20.25" customHeight="1">
      <c r="A77" s="26" t="s">
        <v>94</v>
      </c>
      <c r="B77" s="36" t="s">
        <v>93</v>
      </c>
      <c r="C77" s="31">
        <f>SUM(C78:C79)</f>
        <v>1963000</v>
      </c>
      <c r="D77" s="31">
        <f aca="true" t="shared" si="21" ref="D77:U77">SUM(D78:D79)</f>
        <v>0</v>
      </c>
      <c r="E77" s="31">
        <f t="shared" si="21"/>
        <v>0</v>
      </c>
      <c r="F77" s="31">
        <f t="shared" si="21"/>
        <v>0</v>
      </c>
      <c r="G77" s="31">
        <f t="shared" si="21"/>
        <v>0</v>
      </c>
      <c r="H77" s="31">
        <f t="shared" si="21"/>
        <v>0</v>
      </c>
      <c r="I77" s="31">
        <f t="shared" si="21"/>
        <v>0</v>
      </c>
      <c r="J77" s="31">
        <f t="shared" si="21"/>
        <v>0</v>
      </c>
      <c r="K77" s="31">
        <f t="shared" si="21"/>
        <v>0</v>
      </c>
      <c r="L77" s="31">
        <f t="shared" si="21"/>
        <v>0</v>
      </c>
      <c r="M77" s="31">
        <f t="shared" si="21"/>
        <v>0</v>
      </c>
      <c r="N77" s="31">
        <f t="shared" si="21"/>
        <v>0</v>
      </c>
      <c r="O77" s="31">
        <f t="shared" si="21"/>
        <v>0</v>
      </c>
      <c r="P77" s="31">
        <f t="shared" si="21"/>
        <v>0</v>
      </c>
      <c r="Q77" s="31">
        <f t="shared" si="21"/>
        <v>0</v>
      </c>
      <c r="R77" s="31">
        <f t="shared" si="21"/>
        <v>0</v>
      </c>
      <c r="S77" s="31">
        <f t="shared" si="21"/>
        <v>0</v>
      </c>
      <c r="T77" s="31">
        <f t="shared" si="21"/>
        <v>0</v>
      </c>
      <c r="U77" s="31">
        <f t="shared" si="21"/>
        <v>0</v>
      </c>
    </row>
    <row r="78" spans="1:21" ht="31.5" customHeight="1">
      <c r="A78" s="26" t="s">
        <v>99</v>
      </c>
      <c r="B78" s="27" t="s">
        <v>98</v>
      </c>
      <c r="C78" s="31"/>
      <c r="D78" s="31"/>
      <c r="E78" s="31"/>
      <c r="F78" s="31"/>
      <c r="G78" s="31"/>
      <c r="H78" s="31"/>
      <c r="I78" s="31"/>
      <c r="J78" s="31"/>
      <c r="K78" s="31"/>
      <c r="L78" s="31"/>
      <c r="M78" s="31"/>
      <c r="N78" s="31"/>
      <c r="O78" s="31"/>
      <c r="P78" s="31"/>
      <c r="Q78" s="31"/>
      <c r="R78" s="31"/>
      <c r="S78" s="31"/>
      <c r="T78" s="31"/>
      <c r="U78" s="31"/>
    </row>
    <row r="79" spans="1:21" ht="30" customHeight="1">
      <c r="A79" s="26" t="s">
        <v>97</v>
      </c>
      <c r="B79" s="27" t="s">
        <v>32</v>
      </c>
      <c r="C79" s="31">
        <f>C80+C81</f>
        <v>1963000</v>
      </c>
      <c r="D79" s="31">
        <f aca="true" t="shared" si="22" ref="D79:U79">D80+D81</f>
        <v>0</v>
      </c>
      <c r="E79" s="31">
        <f t="shared" si="22"/>
        <v>0</v>
      </c>
      <c r="F79" s="31">
        <f t="shared" si="22"/>
        <v>0</v>
      </c>
      <c r="G79" s="31">
        <f t="shared" si="22"/>
        <v>0</v>
      </c>
      <c r="H79" s="31">
        <f t="shared" si="22"/>
        <v>0</v>
      </c>
      <c r="I79" s="31">
        <f t="shared" si="22"/>
        <v>0</v>
      </c>
      <c r="J79" s="31">
        <f t="shared" si="22"/>
        <v>0</v>
      </c>
      <c r="K79" s="31">
        <f t="shared" si="22"/>
        <v>0</v>
      </c>
      <c r="L79" s="31">
        <f t="shared" si="22"/>
        <v>0</v>
      </c>
      <c r="M79" s="31">
        <f t="shared" si="22"/>
        <v>0</v>
      </c>
      <c r="N79" s="31">
        <f t="shared" si="22"/>
        <v>0</v>
      </c>
      <c r="O79" s="31">
        <f t="shared" si="22"/>
        <v>0</v>
      </c>
      <c r="P79" s="31">
        <f t="shared" si="22"/>
        <v>0</v>
      </c>
      <c r="Q79" s="31">
        <f t="shared" si="22"/>
        <v>0</v>
      </c>
      <c r="R79" s="31">
        <f t="shared" si="22"/>
        <v>0</v>
      </c>
      <c r="S79" s="31">
        <f t="shared" si="22"/>
        <v>0</v>
      </c>
      <c r="T79" s="31">
        <f t="shared" si="22"/>
        <v>0</v>
      </c>
      <c r="U79" s="31">
        <f t="shared" si="22"/>
        <v>0</v>
      </c>
    </row>
    <row r="80" spans="1:21" s="25" customFormat="1" ht="27.75" customHeight="1">
      <c r="A80" s="23" t="s">
        <v>63</v>
      </c>
      <c r="B80" s="24" t="s">
        <v>105</v>
      </c>
      <c r="C80" s="32"/>
      <c r="D80" s="32"/>
      <c r="E80" s="32"/>
      <c r="F80" s="32"/>
      <c r="G80" s="32"/>
      <c r="H80" s="32"/>
      <c r="I80" s="32"/>
      <c r="J80" s="32"/>
      <c r="K80" s="32"/>
      <c r="L80" s="32"/>
      <c r="M80" s="32"/>
      <c r="N80" s="32"/>
      <c r="O80" s="32"/>
      <c r="P80" s="32"/>
      <c r="Q80" s="32"/>
      <c r="R80" s="32"/>
      <c r="S80" s="32"/>
      <c r="T80" s="32"/>
      <c r="U80" s="32"/>
    </row>
    <row r="81" spans="1:21" s="25" customFormat="1" ht="27.75" customHeight="1">
      <c r="A81" s="23" t="s">
        <v>63</v>
      </c>
      <c r="B81" s="24" t="s">
        <v>106</v>
      </c>
      <c r="C81" s="32">
        <f>C82+C83</f>
        <v>1963000</v>
      </c>
      <c r="D81" s="32">
        <f aca="true" t="shared" si="23" ref="D81:U81">D82+D83</f>
        <v>0</v>
      </c>
      <c r="E81" s="32">
        <f t="shared" si="23"/>
        <v>0</v>
      </c>
      <c r="F81" s="32">
        <f t="shared" si="23"/>
        <v>0</v>
      </c>
      <c r="G81" s="32">
        <f t="shared" si="23"/>
        <v>0</v>
      </c>
      <c r="H81" s="32">
        <f t="shared" si="23"/>
        <v>0</v>
      </c>
      <c r="I81" s="32">
        <f t="shared" si="23"/>
        <v>0</v>
      </c>
      <c r="J81" s="32">
        <f t="shared" si="23"/>
        <v>0</v>
      </c>
      <c r="K81" s="32">
        <f t="shared" si="23"/>
        <v>0</v>
      </c>
      <c r="L81" s="32">
        <f t="shared" si="23"/>
        <v>0</v>
      </c>
      <c r="M81" s="32">
        <f t="shared" si="23"/>
        <v>0</v>
      </c>
      <c r="N81" s="32">
        <f t="shared" si="23"/>
        <v>0</v>
      </c>
      <c r="O81" s="32">
        <f t="shared" si="23"/>
        <v>0</v>
      </c>
      <c r="P81" s="32">
        <f t="shared" si="23"/>
        <v>0</v>
      </c>
      <c r="Q81" s="32">
        <f t="shared" si="23"/>
        <v>0</v>
      </c>
      <c r="R81" s="32">
        <f t="shared" si="23"/>
        <v>0</v>
      </c>
      <c r="S81" s="32">
        <f t="shared" si="23"/>
        <v>0</v>
      </c>
      <c r="T81" s="32">
        <f t="shared" si="23"/>
        <v>0</v>
      </c>
      <c r="U81" s="32">
        <f t="shared" si="23"/>
        <v>0</v>
      </c>
    </row>
    <row r="82" spans="1:21" s="30" customFormat="1" ht="30" customHeight="1">
      <c r="A82" s="28" t="s">
        <v>6</v>
      </c>
      <c r="B82" s="29" t="s">
        <v>55</v>
      </c>
      <c r="C82" s="35">
        <v>1413000</v>
      </c>
      <c r="D82" s="35"/>
      <c r="E82" s="35"/>
      <c r="F82" s="35"/>
      <c r="G82" s="35"/>
      <c r="H82" s="35"/>
      <c r="I82" s="35"/>
      <c r="J82" s="35"/>
      <c r="K82" s="35"/>
      <c r="L82" s="35"/>
      <c r="M82" s="35"/>
      <c r="N82" s="35"/>
      <c r="O82" s="35"/>
      <c r="P82" s="35"/>
      <c r="Q82" s="35"/>
      <c r="R82" s="35"/>
      <c r="S82" s="35"/>
      <c r="T82" s="35"/>
      <c r="U82" s="35"/>
    </row>
    <row r="83" spans="1:21" s="30" customFormat="1" ht="48" customHeight="1">
      <c r="A83" s="28" t="s">
        <v>7</v>
      </c>
      <c r="B83" s="29" t="s">
        <v>130</v>
      </c>
      <c r="C83" s="35">
        <v>550000</v>
      </c>
      <c r="D83" s="35"/>
      <c r="E83" s="35"/>
      <c r="F83" s="35"/>
      <c r="G83" s="35"/>
      <c r="H83" s="35"/>
      <c r="I83" s="35"/>
      <c r="J83" s="35"/>
      <c r="K83" s="35"/>
      <c r="L83" s="35"/>
      <c r="M83" s="35"/>
      <c r="N83" s="35"/>
      <c r="O83" s="35"/>
      <c r="P83" s="35"/>
      <c r="Q83" s="35"/>
      <c r="R83" s="35"/>
      <c r="S83" s="35"/>
      <c r="T83" s="35"/>
      <c r="U83" s="35"/>
    </row>
    <row r="84" spans="1:21" ht="28.5" customHeight="1">
      <c r="A84" s="23"/>
      <c r="B84" s="27" t="s">
        <v>43</v>
      </c>
      <c r="C84" s="31"/>
      <c r="D84" s="41">
        <v>1046289</v>
      </c>
      <c r="E84" s="41" t="s">
        <v>70</v>
      </c>
      <c r="F84" s="41" t="s">
        <v>44</v>
      </c>
      <c r="G84" s="41" t="s">
        <v>71</v>
      </c>
      <c r="H84" s="41" t="s">
        <v>72</v>
      </c>
      <c r="I84" s="41" t="s">
        <v>45</v>
      </c>
      <c r="J84" s="41" t="s">
        <v>46</v>
      </c>
      <c r="K84" s="41" t="s">
        <v>47</v>
      </c>
      <c r="L84" s="41" t="s">
        <v>48</v>
      </c>
      <c r="M84" s="41" t="s">
        <v>49</v>
      </c>
      <c r="N84" s="41" t="s">
        <v>50</v>
      </c>
      <c r="O84" s="41" t="s">
        <v>51</v>
      </c>
      <c r="P84" s="41" t="s">
        <v>52</v>
      </c>
      <c r="Q84" s="41" t="s">
        <v>53</v>
      </c>
      <c r="R84" s="41" t="s">
        <v>73</v>
      </c>
      <c r="S84" s="41" t="s">
        <v>117</v>
      </c>
      <c r="T84" s="41" t="s">
        <v>87</v>
      </c>
      <c r="U84" s="41" t="s">
        <v>74</v>
      </c>
    </row>
    <row r="85" spans="1:21" ht="28.5" customHeight="1">
      <c r="A85" s="42"/>
      <c r="B85" s="43" t="s">
        <v>54</v>
      </c>
      <c r="C85" s="44"/>
      <c r="D85" s="45">
        <v>3061</v>
      </c>
      <c r="E85" s="45">
        <v>3061</v>
      </c>
      <c r="F85" s="45">
        <v>3061</v>
      </c>
      <c r="G85" s="45">
        <v>3061</v>
      </c>
      <c r="H85" s="45">
        <v>3061</v>
      </c>
      <c r="I85" s="45">
        <v>3061</v>
      </c>
      <c r="J85" s="45">
        <v>3061</v>
      </c>
      <c r="K85" s="45" t="s">
        <v>85</v>
      </c>
      <c r="L85" s="45" t="s">
        <v>86</v>
      </c>
      <c r="M85" s="45" t="s">
        <v>88</v>
      </c>
      <c r="N85" s="45" t="s">
        <v>89</v>
      </c>
      <c r="O85" s="45" t="s">
        <v>90</v>
      </c>
      <c r="P85" s="45" t="s">
        <v>91</v>
      </c>
      <c r="Q85" s="45" t="s">
        <v>92</v>
      </c>
      <c r="R85" s="45" t="s">
        <v>84</v>
      </c>
      <c r="S85" s="45" t="s">
        <v>84</v>
      </c>
      <c r="T85" s="45" t="s">
        <v>84</v>
      </c>
      <c r="U85" s="45" t="s">
        <v>84</v>
      </c>
    </row>
  </sheetData>
  <sheetProtection/>
  <mergeCells count="11">
    <mergeCell ref="T7:U7"/>
    <mergeCell ref="A1:E1"/>
    <mergeCell ref="A8:A9"/>
    <mergeCell ref="B8:B9"/>
    <mergeCell ref="C8:C9"/>
    <mergeCell ref="D8:U8"/>
    <mergeCell ref="Q1:U1"/>
    <mergeCell ref="A2:E2"/>
    <mergeCell ref="A4:U4"/>
    <mergeCell ref="A5:U5"/>
    <mergeCell ref="A6:U6"/>
  </mergeCells>
  <printOptions/>
  <pageMargins left="0.2362204724409449" right="0.1968503937007874" top="0.2755905511811024" bottom="0.15748031496062992" header="0.21"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PC</cp:lastModifiedBy>
  <cp:lastPrinted>2024-05-03T03:58:41Z</cp:lastPrinted>
  <dcterms:created xsi:type="dcterms:W3CDTF">2019-12-05T03:24:34Z</dcterms:created>
  <dcterms:modified xsi:type="dcterms:W3CDTF">2024-05-03T04:04:47Z</dcterms:modified>
  <cp:category/>
  <cp:version/>
  <cp:contentType/>
  <cp:contentStatus/>
</cp:coreProperties>
</file>